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https://rogerscorp-my.sharepoint.com/personal/bill_miles_rogerscorporation_com/Documents/Documents/"/>
    </mc:Choice>
  </mc:AlternateContent>
  <xr:revisionPtr revIDLastSave="0" documentId="8_{4C634199-5583-42B7-9F67-2FCD1EB5DDF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<sst xmlns="http://schemas.openxmlformats.org/spreadsheetml/2006/main" count="22329" uniqueCount="15811">
  <si>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</si>
  <si>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</si>
  <si>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</si>
  <si>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</si>
  <si>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</si>
  <si>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</si>
  <si>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</si>
  <si>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</si>
  <si>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</si>
  <si>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</si>
  <si>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</si>
  <si>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</si>
  <si>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</si>
  <si>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</si>
  <si>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</si>
  <si>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</si>
  <si>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</si>
  <si>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</si>
  <si>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</si>
  <si>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</si>
  <si>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</si>
  <si>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</si>
  <si>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</si>
  <si>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</si>
  <si>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</si>
  <si>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</si>
  <si>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</si>
  <si>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</si>
  <si>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</si>
  <si>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</si>
  <si>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</si>
  <si>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</si>
  <si>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</si>
  <si>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</si>
  <si>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</si>
  <si>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</si>
  <si>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</si>
  <si>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</si>
  <si>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</si>
  <si>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</si>
  <si>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</si>
  <si>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</si>
  <si>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</si>
  <si>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</si>
  <si>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</si>
  <si>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</si>
  <si>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</si>
  <si>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</si>
  <si>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</si>
  <si>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</si>
  <si>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</si>
  <si>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</si>
  <si>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</si>
  <si>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</si>
  <si>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</si>
  <si>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</si>
  <si>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</si>
  <si>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</si>
  <si>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</si>
  <si>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</si>
  <si>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</si>
  <si>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</si>
  <si>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</si>
  <si>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</si>
  <si>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</si>
  <si>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</si>
  <si>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</si>
  <si>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</si>
  <si>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</si>
  <si>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</si>
  <si>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</si>
  <si>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</si>
  <si>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</si>
  <si>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</si>
  <si>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</si>
  <si>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</si>
  <si>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</si>
  <si>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</si>
  <si>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</si>
  <si>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</si>
  <si>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</si>
  <si>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</si>
  <si>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</si>
  <si>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</si>
  <si>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</si>
  <si>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</si>
  <si>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</si>
  <si>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</si>
  <si>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</si>
  <si>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</si>
  <si>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</si>
  <si>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</si>
  <si>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</si>
  <si>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</si>
  <si>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</si>
  <si>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</si>
  <si>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</si>
  <si>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</si>
  <si>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</si>
  <si>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</si>
  <si>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</si>
  <si>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</si>
  <si>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</si>
  <si>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</si>
  <si>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</si>
  <si>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</si>
  <si>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</si>
  <si>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</si>
  <si>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</si>
  <si>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</si>
  <si>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</si>
  <si>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</si>
  <si>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</si>
  <si>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</si>
  <si>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</si>
  <si>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</si>
  <si>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</si>
  <si>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</si>
  <si>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</si>
  <si>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</si>
  <si>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</si>
  <si>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</si>
  <si>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</si>
  <si>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</si>
  <si>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</si>
  <si>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</si>
  <si>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</si>
  <si>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</si>
  <si>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</si>
  <si>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</si>
  <si>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</si>
  <si>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</si>
  <si>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</si>
  <si>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</si>
  <si>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</si>
  <si>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</si>
  <si>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</si>
  <si>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</si>
  <si>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</si>
  <si>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</si>
  <si>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</si>
  <si>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</si>
  <si>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</si>
  <si>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</si>
  <si>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</si>
  <si>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</si>
  <si>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</si>
  <si>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</si>
  <si>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</si>
  <si>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</si>
  <si>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</si>
  <si>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</si>
  <si>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</si>
  <si>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</si>
  <si>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</si>
  <si>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</si>
  <si>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</si>
  <si>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</si>
  <si>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</si>
  <si>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</si>
  <si>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</si>
  <si>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</si>
  <si>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</si>
  <si>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</si>
  <si>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</si>
  <si>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</si>
  <si>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</si>
  <si>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</si>
  <si>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</si>
  <si>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</si>
  <si>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</si>
  <si>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</si>
  <si>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</si>
  <si>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</si>
  <si>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</si>
  <si>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</si>
  <si>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</si>
  <si>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</si>
  <si>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</si>
  <si>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</si>
  <si>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</si>
  <si>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</si>
  <si>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</si>
  <si>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</si>
  <si>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</si>
  <si>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</si>
  <si>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</si>
  <si>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</si>
  <si>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</si>
  <si>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</si>
  <si>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</si>
  <si>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</si>
  <si>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</si>
  <si>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</si>
  <si>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</si>
  <si>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</si>
  <si>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</si>
  <si>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</si>
  <si>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</si>
  <si>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</si>
  <si>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</si>
  <si>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</si>
  <si>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</si>
  <si>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</si>
  <si>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</si>
  <si>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</si>
  <si>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</si>
  <si>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</si>
  <si>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</si>
  <si>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</si>
  <si>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</si>
  <si>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</si>
  <si>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</si>
  <si>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</si>
  <si>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</si>
  <si>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</si>
  <si>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</si>
  <si>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</si>
  <si>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</si>
  <si>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</si>
  <si>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</si>
  <si>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</si>
  <si>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</si>
  <si>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</si>
  <si>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</si>
  <si>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</si>
  <si>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</si>
  <si>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</si>
  <si>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</si>
  <si>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</si>
  <si>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</si>
  <si>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</si>
  <si>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</si>
  <si>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</si>
  <si>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</si>
  <si>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</si>
  <si>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</si>
  <si>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</si>
  <si>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</si>
  <si>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</si>
  <si>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</si>
  <si>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</si>
  <si>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</si>
  <si>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</si>
  <si>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</si>
  <si>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</si>
  <si>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</si>
  <si>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</si>
  <si>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</si>
  <si>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</si>
  <si>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</si>
  <si>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</si>
  <si>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</si>
  <si>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</si>
  <si>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</si>
  <si>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</si>
  <si>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</si>
  <si>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</si>
  <si>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</si>
  <si>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</si>
  <si>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</si>
  <si>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</si>
  <si>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</si>
  <si>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</si>
  <si>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</si>
  <si>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</si>
  <si>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</si>
  <si>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</si>
  <si>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</si>
  <si>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</si>
  <si>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</si>
  <si>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</si>
  <si>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</si>
  <si>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</si>
  <si>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</si>
  <si>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</si>
  <si>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</si>
  <si>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</si>
  <si>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</si>
  <si>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</si>
  <si>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</si>
  <si>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</si>
  <si>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</si>
  <si>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</si>
  <si>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</si>
  <si>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</si>
  <si>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</si>
  <si>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</si>
  <si>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</si>
  <si>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</si>
  <si>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</si>
  <si>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</si>
  <si>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</si>
  <si>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</si>
  <si>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</si>
  <si>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</si>
  <si>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</si>
  <si>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</si>
  <si>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</si>
  <si>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</si>
  <si>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</si>
  <si>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</si>
  <si>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</si>
  <si>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</si>
  <si>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</si>
  <si>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</si>
  <si>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</si>
  <si>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</si>
  <si>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</si>
  <si>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</si>
  <si>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</si>
  <si>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</si>
  <si>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</si>
  <si>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</si>
  <si>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</si>
  <si>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</si>
  <si>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</si>
  <si>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</si>
  <si>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</si>
  <si>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</si>
  <si>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</si>
  <si>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</si>
  <si>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</si>
  <si>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</si>
  <si>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</si>
  <si>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</si>
  <si>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</si>
  <si>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</si>
  <si>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</si>
  <si>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</si>
  <si>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</si>
  <si>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</si>
  <si>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</si>
  <si>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</si>
  <si>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</si>
  <si>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</si>
  <si>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</si>
  <si>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</si>
  <si>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</si>
  <si>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</si>
  <si>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</si>
  <si>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</si>
  <si>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</si>
  <si>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</si>
  <si>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</si>
  <si>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</si>
  <si>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</si>
  <si>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</si>
  <si>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</si>
  <si>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</si>
  <si>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</si>
  <si>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</si>
  <si>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</si>
  <si>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</si>
  <si>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</si>
  <si>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</si>
  <si>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</si>
  <si>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</si>
  <si>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</si>
  <si>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</si>
  <si>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</si>
  <si>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</si>
  <si>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</si>
  <si>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</si>
  <si>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</si>
  <si>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</si>
  <si>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</si>
  <si>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</si>
  <si>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</si>
  <si>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</si>
  <si>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</si>
  <si>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</si>
  <si>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</si>
  <si>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</si>
  <si>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</si>
  <si>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</si>
  <si>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</si>
  <si>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</si>
  <si>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</si>
  <si>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</si>
  <si>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</si>
  <si>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</si>
  <si>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</si>
  <si>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</si>
  <si>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</si>
  <si>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</si>
  <si>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</si>
  <si>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</si>
  <si>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</si>
  <si>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</si>
  <si>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</si>
  <si>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</si>
  <si>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</si>
  <si>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</si>
  <si>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</si>
  <si>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</si>
  <si>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</si>
  <si>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</si>
  <si>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</si>
  <si>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</si>
  <si>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</si>
  <si>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</si>
  <si>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</si>
  <si>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</si>
  <si>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</si>
  <si>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</si>
  <si>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</si>
  <si>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</si>
  <si>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</si>
  <si>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</si>
  <si>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</si>
  <si>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</si>
  <si>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</si>
  <si>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</si>
  <si>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</si>
  <si>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</si>
  <si>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</si>
  <si>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</si>
  <si>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</si>
  <si>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</si>
  <si>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</si>
  <si>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</si>
  <si>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</si>
  <si>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</si>
  <si>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</si>
  <si>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</si>
  <si>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</si>
  <si>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</si>
  <si>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</si>
  <si>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</si>
  <si>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</si>
  <si>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</si>
  <si>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</si>
  <si>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</si>
  <si>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</si>
  <si>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</si>
  <si>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</si>
  <si>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</si>
  <si>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</si>
  <si>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</si>
  <si>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</si>
  <si>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</si>
  <si>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</si>
  <si>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</si>
  <si>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</si>
  <si>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</si>
  <si>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</si>
  <si>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</si>
  <si>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</si>
  <si>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</si>
  <si>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</si>
  <si>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</si>
  <si>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</si>
  <si>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</si>
  <si>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</si>
  <si>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</si>
  <si>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</si>
  <si>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</si>
  <si>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</si>
  <si>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</si>
  <si>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</si>
  <si>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</si>
  <si>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</si>
  <si>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</si>
  <si>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</si>
  <si>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</si>
  <si>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</si>
  <si>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</si>
  <si>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</si>
  <si>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</si>
  <si>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</si>
  <si>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</si>
  <si>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</si>
  <si>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</si>
  <si>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</si>
  <si>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</si>
  <si>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</si>
  <si>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</si>
  <si>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</si>
  <si>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</si>
  <si>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</si>
  <si>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</si>
  <si>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</si>
  <si>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</si>
  <si>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</si>
  <si>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</si>
  <si>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</si>
  <si>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</si>
  <si>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</si>
  <si>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</si>
  <si>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</si>
  <si>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</si>
  <si>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</si>
  <si>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</si>
  <si>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</si>
  <si>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</si>
  <si>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</si>
  <si>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</si>
  <si>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</si>
  <si>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</si>
  <si>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</si>
  <si>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</si>
  <si>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</si>
  <si>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</si>
  <si>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</si>
  <si>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</si>
  <si>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</si>
  <si>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</si>
  <si>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</si>
  <si>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</si>
  <si>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</si>
  <si>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</si>
  <si>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</si>
  <si>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</si>
  <si>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</si>
  <si>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</si>
  <si>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</si>
  <si>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</si>
  <si>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</si>
  <si>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</si>
  <si>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</si>
  <si>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</si>
  <si>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</si>
  <si>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</si>
  <si>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</si>
  <si>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</si>
  <si>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</si>
  <si>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</si>
  <si>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</si>
  <si>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</si>
  <si>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</si>
  <si>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</si>
  <si>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</si>
  <si>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</si>
  <si>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</si>
  <si>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</si>
  <si>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</si>
  <si>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</si>
  <si>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</si>
  <si>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</si>
  <si>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</si>
  <si>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</si>
  <si>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</si>
  <si>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</si>
  <si>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</si>
  <si>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</si>
  <si>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</si>
  <si>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</si>
  <si>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</si>
  <si>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</si>
  <si>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</si>
  <si>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</si>
  <si>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</si>
  <si>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</si>
  <si>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</si>
  <si>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</si>
  <si>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</si>
  <si>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</si>
  <si>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</si>
  <si>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</si>
  <si>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</si>
  <si>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</si>
  <si>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</si>
  <si>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</si>
  <si>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</si>
  <si>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</si>
  <si>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</si>
  <si>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</si>
  <si>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</si>
  <si>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</si>
  <si>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</si>
  <si>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</si>
  <si>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</si>
  <si>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</si>
  <si>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</si>
  <si>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</si>
  <si>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</si>
  <si>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</si>
  <si>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</si>
  <si>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</si>
  <si>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</si>
  <si>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</si>
  <si>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</si>
  <si>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</si>
  <si>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</si>
  <si>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</si>
  <si>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</si>
  <si>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</si>
  <si>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</si>
  <si>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</si>
  <si>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</si>
  <si>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</si>
  <si>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</si>
  <si>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</si>
  <si>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</si>
  <si>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</si>
  <si>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</si>
  <si>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</si>
  <si>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</si>
  <si>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</si>
  <si>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</si>
  <si>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</si>
  <si>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</si>
  <si>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</si>
  <si>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</si>
  <si>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</si>
  <si>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</si>
  <si>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</si>
  <si>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</si>
  <si>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</si>
  <si>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</si>
  <si>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</si>
  <si>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</si>
  <si>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</si>
  <si>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</si>
  <si>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</si>
  <si>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</si>
  <si>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</si>
  <si>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</si>
  <si>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</si>
  <si>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</si>
  <si>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</si>
  <si>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</si>
  <si>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</si>
  <si>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</si>
  <si>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</si>
  <si>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</si>
  <si>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</si>
  <si>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</si>
  <si>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</si>
  <si>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</si>
  <si>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</si>
  <si>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</si>
  <si>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</si>
  <si>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</si>
  <si>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</si>
  <si>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</si>
  <si>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</si>
  <si>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</si>
  <si>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</si>
  <si>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</si>
  <si>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</si>
  <si>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</si>
  <si>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</si>
  <si>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</si>
  <si>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</si>
  <si>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</si>
  <si>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</si>
  <si>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</si>
  <si>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</si>
  <si>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</si>
  <si>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</si>
  <si>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</si>
  <si>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</si>
  <si>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</si>
  <si>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</si>
  <si>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</si>
  <si>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</si>
  <si>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</si>
  <si>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</si>
  <si>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</si>
  <si>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</si>
  <si>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</si>
  <si>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</si>
  <si>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</si>
  <si>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</si>
  <si>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</si>
  <si>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</si>
  <si>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</si>
  <si>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</si>
  <si>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</si>
  <si>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</si>
  <si>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</si>
  <si>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</si>
  <si>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</si>
  <si>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</si>
  <si>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</si>
  <si>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</si>
  <si>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</si>
  <si>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</si>
  <si>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</si>
  <si>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</si>
  <si>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</si>
  <si>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</si>
  <si>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</si>
  <si>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</si>
  <si>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</si>
  <si>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</si>
  <si>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</si>
  <si>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</si>
  <si>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</si>
  <si>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</si>
  <si>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</si>
  <si>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</si>
  <si>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</si>
  <si>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</si>
  <si>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</si>
  <si>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</si>
  <si>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</si>
  <si>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</si>
  <si>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</si>
  <si>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</si>
  <si>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</si>
  <si>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</si>
  <si>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</si>
  <si>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</si>
  <si>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</si>
  <si>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</si>
  <si>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</si>
  <si>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</si>
  <si>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</si>
  <si>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</si>
  <si>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</si>
  <si>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</si>
  <si>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</si>
  <si>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</si>
  <si>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</si>
  <si>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</si>
  <si>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</si>
  <si>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</si>
  <si>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</si>
  <si>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</si>
  <si>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</si>
  <si>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</si>
  <si>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</si>
  <si>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</si>
  <si>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</si>
  <si>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</si>
  <si>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</si>
  <si>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</si>
  <si>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</si>
  <si>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</si>
  <si>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</si>
  <si>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</si>
  <si>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</si>
  <si>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</si>
  <si>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</si>
  <si>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</si>
  <si>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</si>
  <si>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</si>
  <si>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</si>
  <si>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</si>
  <si>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</si>
  <si>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</si>
  <si>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</si>
  <si>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</si>
  <si>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</si>
  <si>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</si>
  <si>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</si>
  <si>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</si>
  <si>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</si>
  <si>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</si>
  <si>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</si>
  <si>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</si>
  <si>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</si>
  <si>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</si>
  <si>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</si>
  <si>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</si>
  <si>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</si>
  <si>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</si>
  <si>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</si>
  <si>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</si>
  <si>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</si>
  <si>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</si>
  <si>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</si>
  <si>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</si>
  <si>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</si>
  <si>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</si>
  <si>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</si>
  <si>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</si>
  <si>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</si>
  <si>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</si>
  <si>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</si>
  <si>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</si>
  <si>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</si>
  <si>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</si>
  <si>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</si>
  <si>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</si>
  <si>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</si>
  <si>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</si>
  <si>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</si>
  <si>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</si>
  <si>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</si>
  <si>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</si>
  <si>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</si>
  <si>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</si>
  <si>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</si>
  <si>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</si>
  <si>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</si>
  <si>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</si>
  <si>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</si>
  <si>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</si>
  <si>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</si>
  <si>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</si>
  <si>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</si>
  <si>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</si>
  <si>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</si>
  <si>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</si>
  <si>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</si>
  <si>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</si>
  <si>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</si>
  <si>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</si>
  <si>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</si>
  <si>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</si>
  <si>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</si>
  <si>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</si>
  <si>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</si>
  <si>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</si>
  <si>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</si>
  <si>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</si>
  <si>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</si>
  <si>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</si>
  <si>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</si>
  <si>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</si>
  <si>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</si>
  <si>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</si>
  <si>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</si>
  <si>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</si>
  <si>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</si>
  <si>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</si>
  <si>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</si>
  <si>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</si>
  <si>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</si>
  <si>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</si>
  <si>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</si>
  <si>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</si>
  <si>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</si>
  <si>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</si>
  <si>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</si>
  <si>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</si>
  <si>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</si>
  <si>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</si>
  <si>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</si>
  <si>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</si>
  <si>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</si>
  <si>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</si>
  <si>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</si>
  <si>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</si>
  <si>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</si>
  <si>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</si>
  <si>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</si>
  <si>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</si>
  <si>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</si>
  <si>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</si>
  <si>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</si>
  <si>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</si>
  <si>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</si>
  <si>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</si>
  <si>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</si>
  <si>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</si>
  <si>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</si>
  <si>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</si>
  <si>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</si>
  <si>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</si>
  <si>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</si>
  <si>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</si>
  <si>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</si>
  <si>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</si>
  <si>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</si>
  <si>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</si>
  <si>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</si>
  <si>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</si>
  <si>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</si>
  <si>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</si>
  <si>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</si>
  <si>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</si>
  <si>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</si>
  <si>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</si>
  <si>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</si>
  <si>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</si>
  <si>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</si>
  <si>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</si>
  <si>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</si>
  <si>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</si>
  <si>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</si>
  <si>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</si>
  <si>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</si>
  <si>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</si>
  <si>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</si>
  <si>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</si>
  <si>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</si>
  <si>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</si>
  <si>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</si>
  <si>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</si>
  <si>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</si>
  <si>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</si>
  <si>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</si>
  <si>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</si>
  <si>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</si>
  <si>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</si>
  <si>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</si>
  <si>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</si>
  <si>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</si>
  <si>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</si>
  <si>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</si>
  <si>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</si>
  <si>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</si>
  <si>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</si>
  <si>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</si>
  <si>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</si>
  <si>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</si>
  <si>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</si>
  <si>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</si>
  <si>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</si>
  <si>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</si>
  <si>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</si>
  <si>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</si>
  <si>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</si>
  <si>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</si>
  <si>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</si>
  <si>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</si>
  <si>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</si>
  <si>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</si>
  <si>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</si>
  <si>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</si>
  <si>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</si>
  <si>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</si>
  <si>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</si>
  <si>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</si>
  <si>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</si>
  <si>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</si>
  <si>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</si>
  <si>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</si>
  <si>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</si>
  <si>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</si>
  <si>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</si>
  <si>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</si>
  <si>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</si>
  <si>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</si>
  <si>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</si>
  <si>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</si>
  <si>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</si>
  <si>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</si>
  <si>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</si>
  <si>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</si>
  <si>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</si>
  <si>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</si>
  <si>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</si>
  <si>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</si>
  <si>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</si>
  <si>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</si>
  <si>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</si>
  <si>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</si>
  <si>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</si>
  <si>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</si>
  <si>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</si>
  <si>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</si>
  <si>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</si>
  <si>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</si>
  <si>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</si>
  <si>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</si>
  <si>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</si>
  <si>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</si>
  <si>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</si>
  <si>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</si>
  <si>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</si>
  <si>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</si>
  <si>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</si>
  <si>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</si>
  <si>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</si>
  <si>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</si>
  <si>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</si>
  <si>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</si>
  <si>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</si>
  <si>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</si>
  <si>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</si>
  <si>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</si>
  <si>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</si>
  <si>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</si>
  <si>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</si>
  <si>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</si>
  <si>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</si>
  <si>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</si>
  <si>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</si>
  <si>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</si>
  <si>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</si>
  <si>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</si>
  <si>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</si>
  <si>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</si>
  <si>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</si>
  <si>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</si>
  <si>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</si>
  <si>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</si>
  <si>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</si>
  <si>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</si>
  <si>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</si>
  <si>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</si>
  <si>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</si>
  <si>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</si>
  <si>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</si>
  <si>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</si>
  <si>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</si>
  <si>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</si>
  <si>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</si>
  <si>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</si>
  <si>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</si>
  <si>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</si>
  <si>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</si>
  <si>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</si>
  <si>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</si>
  <si>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</si>
  <si>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</si>
  <si>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</si>
  <si>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</si>
  <si>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</si>
  <si>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</si>
  <si>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</si>
  <si>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</si>
  <si>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</si>
  <si>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</si>
  <si>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</si>
  <si>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</si>
  <si>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</si>
  <si>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</si>
  <si>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</si>
  <si>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</si>
  <si>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</si>
  <si>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</si>
  <si>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</si>
  <si>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</si>
  <si>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</si>
  <si>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</si>
  <si>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</si>
  <si>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</si>
  <si>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</si>
  <si>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</si>
  <si>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</si>
  <si>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</si>
  <si>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</si>
  <si>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</si>
  <si>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</si>
  <si>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</si>
  <si>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</si>
  <si>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</si>
  <si>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</si>
  <si>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</si>
  <si>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</si>
  <si>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</si>
  <si>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</si>
  <si>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</si>
  <si>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</si>
  <si>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</si>
  <si>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</si>
  <si>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</si>
  <si>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</si>
  <si>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</si>
  <si>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</si>
  <si>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</si>
  <si>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</si>
  <si>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</si>
  <si>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</si>
  <si>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</si>
  <si>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</si>
  <si>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</si>
  <si>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</si>
  <si>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</si>
  <si>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</si>
  <si>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</si>
  <si>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</si>
  <si>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</si>
  <si>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</si>
  <si>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</si>
  <si>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</si>
  <si>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</si>
  <si>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</si>
  <si>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</si>
  <si>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</si>
  <si>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</si>
  <si>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</si>
  <si>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</si>
  <si>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</si>
  <si>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</si>
  <si>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</si>
  <si>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</si>
  <si>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</si>
  <si>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</si>
  <si>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</si>
  <si>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</si>
  <si>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</si>
  <si>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</si>
  <si>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</si>
  <si>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</si>
  <si>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</si>
  <si>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</si>
  <si>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</si>
  <si>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</si>
  <si>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</si>
  <si>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</si>
  <si>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</si>
  <si>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</si>
  <si>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</si>
  <si>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</si>
  <si>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</si>
  <si>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</si>
  <si>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</si>
  <si>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</si>
  <si>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</si>
  <si>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</si>
  <si>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</si>
  <si>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</si>
  <si>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</si>
  <si>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</si>
  <si>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</si>
  <si>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</si>
  <si>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</si>
  <si>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</si>
  <si>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</si>
  <si>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</si>
  <si>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</si>
  <si>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</si>
  <si>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</si>
  <si>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</si>
  <si>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</si>
  <si>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</si>
  <si>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</si>
  <si>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</si>
  <si>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</si>
  <si>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</si>
  <si>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</si>
  <si>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</si>
  <si>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</si>
  <si>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</si>
  <si>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</si>
  <si>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</si>
  <si>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</si>
  <si>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</si>
  <si>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</si>
  <si>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</si>
  <si>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</si>
  <si>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</si>
  <si>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</si>
  <si>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</si>
  <si>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</si>
  <si>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</si>
  <si>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</si>
  <si>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</si>
  <si>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</si>
  <si>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</si>
  <si>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</si>
  <si>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</si>
  <si>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</si>
  <si>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</si>
  <si>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</si>
  <si>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</si>
  <si>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</si>
  <si>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</si>
  <si>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</si>
  <si>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</si>
  <si>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</si>
  <si>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</si>
  <si>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</si>
  <si>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</si>
  <si>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</si>
  <si>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</si>
  <si>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</si>
  <si>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</si>
  <si>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</si>
  <si>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</si>
  <si>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</si>
  <si>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</si>
  <si>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</si>
  <si>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</si>
  <si>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</si>
  <si>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</si>
  <si>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</si>
  <si>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</si>
  <si>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</si>
  <si>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</si>
  <si>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</si>
  <si>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</si>
  <si>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</si>
  <si>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</si>
  <si>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</si>
  <si>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</si>
  <si>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</si>
  <si>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</si>
  <si>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</si>
  <si>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</si>
  <si>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</si>
  <si>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</si>
  <si>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</si>
  <si>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</si>
  <si>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</si>
  <si>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</si>
  <si>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</si>
  <si>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</si>
  <si>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</si>
  <si>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</si>
  <si>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</si>
  <si>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</si>
  <si>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</si>
  <si>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</si>
  <si>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</si>
  <si>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</si>
  <si>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</si>
  <si>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</si>
  <si>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</si>
  <si>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</si>
  <si>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</si>
  <si>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</si>
  <si>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</si>
  <si>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</si>
  <si>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</si>
  <si>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</si>
  <si>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</si>
  <si>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</si>
  <si>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</si>
  <si>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</si>
  <si>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</si>
  <si>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</si>
  <si>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</si>
  <si>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</si>
  <si>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</si>
  <si>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</si>
  <si>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</si>
  <si>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</si>
  <si>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</si>
  <si>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</si>
  <si>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</si>
  <si>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</si>
  <si>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</si>
  <si>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</si>
  <si>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</si>
  <si>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</si>
  <si>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</si>
  <si>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</si>
  <si>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</si>
  <si>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</si>
  <si>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</si>
  <si>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</si>
  <si>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</si>
  <si>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</si>
  <si>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</si>
  <si>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</si>
  <si>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</si>
  <si>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</si>
  <si>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</si>
  <si>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</si>
  <si>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</si>
  <si>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</si>
  <si>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</si>
  <si>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</si>
  <si>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</si>
  <si>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</si>
  <si>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</si>
  <si>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</si>
  <si>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</si>
  <si>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</si>
  <si>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</si>
  <si>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</si>
  <si>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</si>
  <si>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</si>
  <si>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</si>
  <si>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</si>
  <si>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</si>
  <si>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</si>
  <si>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</si>
  <si>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</si>
  <si>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</si>
  <si>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</si>
  <si>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</si>
  <si>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</si>
  <si>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</si>
  <si>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</si>
  <si>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</si>
  <si>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</si>
  <si>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</si>
  <si>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</si>
  <si>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</si>
  <si>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</si>
  <si>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</si>
  <si>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</si>
  <si>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</si>
  <si>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</si>
  <si>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</si>
  <si>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</si>
  <si>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</si>
  <si>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</si>
  <si>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</si>
  <si>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</si>
  <si>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</si>
  <si>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</si>
  <si>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</si>
  <si>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</si>
  <si>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</si>
  <si>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</si>
  <si>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</si>
  <si>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</si>
  <si>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</si>
  <si>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</si>
  <si>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</si>
  <si>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</si>
  <si>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</si>
  <si>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</si>
  <si>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</si>
  <si>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</si>
  <si>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</si>
  <si>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</si>
  <si>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</si>
  <si>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</si>
  <si>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</si>
  <si>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</si>
  <si>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</si>
  <si>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</si>
  <si>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</si>
  <si>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</si>
  <si>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</si>
  <si>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</si>
  <si>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</si>
  <si>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</si>
  <si>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</si>
  <si>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</si>
  <si>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</si>
  <si>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</si>
  <si>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</si>
  <si>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</si>
  <si>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</si>
  <si>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</si>
  <si>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</si>
  <si>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</si>
  <si>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</si>
  <si>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</si>
  <si>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</si>
  <si>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</si>
  <si>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</si>
  <si>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</si>
  <si>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</si>
  <si>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</si>
  <si>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</si>
  <si>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</si>
  <si>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</si>
  <si>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</si>
  <si>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</si>
  <si>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</si>
  <si>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</si>
  <si>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</si>
  <si>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</si>
  <si>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</si>
  <si>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</si>
  <si>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</si>
  <si>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</si>
  <si>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</si>
  <si>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</si>
  <si>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</si>
  <si>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</si>
  <si>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</si>
  <si>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</si>
  <si>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</si>
  <si>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</si>
  <si>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</si>
  <si>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</si>
  <si>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</si>
  <si>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</si>
  <si>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</si>
  <si>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</si>
  <si>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</si>
  <si>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</si>
  <si>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</si>
  <si>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</si>
  <si>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</si>
  <si>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</si>
  <si>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</si>
  <si>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</si>
  <si>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</si>
  <si>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</si>
  <si>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</si>
  <si>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</si>
  <si>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</si>
  <si>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</si>
  <si>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</si>
  <si>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</si>
  <si>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</si>
  <si>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</si>
  <si>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</si>
  <si>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</si>
  <si>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</si>
  <si>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</si>
  <si>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</si>
  <si>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</si>
  <si>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</si>
  <si>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</si>
  <si>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</si>
  <si>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</si>
  <si>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</si>
  <si>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</si>
  <si>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</si>
  <si>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</si>
  <si>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</si>
  <si>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</si>
  <si>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</si>
  <si>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</si>
  <si>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</si>
  <si>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</si>
  <si>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</si>
  <si>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</si>
  <si>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</si>
  <si>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</si>
  <si>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</si>
  <si>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</si>
  <si>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</si>
  <si>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</si>
  <si>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</si>
  <si>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</si>
  <si>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</si>
  <si>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</si>
  <si>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</si>
  <si>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</si>
  <si>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</si>
  <si>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</si>
  <si>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</si>
  <si>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</si>
  <si>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</si>
  <si>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</si>
  <si>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</si>
  <si>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</si>
  <si>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</si>
  <si>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</si>
  <si>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</si>
  <si>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</si>
  <si>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</si>
  <si>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</si>
  <si>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</si>
  <si>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</si>
  <si>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</si>
  <si>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</si>
  <si>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</si>
  <si>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</si>
  <si>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</si>
  <si>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</si>
  <si>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</si>
  <si>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</si>
  <si>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</si>
  <si>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</si>
  <si>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</si>
  <si>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</si>
  <si>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</si>
  <si>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</si>
  <si>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</si>
  <si>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</si>
  <si>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</si>
  <si>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</si>
  <si>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</si>
  <si>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</si>
  <si>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</si>
  <si>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</si>
  <si>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</si>
  <si>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</si>
  <si>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</si>
  <si>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</si>
  <si>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</si>
  <si>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</si>
  <si>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</si>
  <si>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</si>
  <si>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</si>
  <si>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</si>
  <si>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</si>
  <si>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</si>
  <si>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</si>
  <si>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</si>
  <si>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</si>
  <si>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</si>
  <si>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</si>
  <si>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</si>
  <si>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</si>
  <si>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</si>
  <si>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</si>
  <si>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</si>
  <si>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</si>
  <si>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</si>
  <si>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</si>
  <si>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</si>
  <si>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</si>
  <si>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</si>
  <si>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</si>
  <si>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</si>
  <si>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</si>
  <si>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</si>
  <si>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</si>
  <si>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</si>
  <si>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</si>
  <si>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</si>
  <si>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</si>
  <si>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</si>
  <si>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</si>
  <si>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</si>
  <si>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</si>
  <si>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</si>
  <si>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</si>
  <si>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</si>
  <si>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</si>
  <si>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</si>
  <si>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</si>
  <si>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</si>
  <si>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</si>
  <si>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</si>
  <si>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</si>
  <si>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</si>
  <si>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</si>
  <si>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</si>
  <si>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</si>
  <si>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</si>
  <si>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</si>
  <si>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</si>
  <si>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</si>
  <si>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</si>
  <si>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</si>
  <si>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</si>
  <si>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</si>
  <si>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</si>
  <si>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</si>
  <si>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</si>
  <si>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</si>
  <si>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</si>
  <si>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</si>
  <si>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</si>
  <si>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</si>
  <si>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</si>
  <si>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</si>
  <si>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</si>
  <si>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</si>
  <si>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</si>
  <si>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</si>
  <si>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</si>
  <si>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</si>
  <si>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</si>
  <si>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</si>
  <si>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</si>
  <si>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</si>
  <si>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</si>
  <si>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</si>
  <si>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</si>
  <si>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</si>
  <si>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</si>
  <si>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</si>
  <si>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</si>
  <si>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</si>
  <si>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</si>
  <si>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</si>
  <si>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</si>
  <si>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</si>
  <si>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</si>
  <si>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</si>
  <si>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</si>
  <si>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</si>
  <si>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</si>
  <si>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</si>
  <si>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</si>
  <si>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</si>
  <si>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</si>
  <si>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</si>
  <si>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</si>
  <si>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</si>
  <si>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</si>
  <si>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</si>
  <si>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</si>
  <si>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</si>
  <si>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</si>
  <si>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</si>
  <si>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</si>
  <si>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</si>
  <si>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</si>
  <si>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</si>
  <si>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</si>
  <si>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</si>
  <si>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</si>
  <si>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</si>
  <si>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</si>
  <si>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</si>
  <si>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</si>
  <si>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</si>
  <si>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</si>
  <si>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</si>
  <si>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</si>
  <si>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</si>
  <si>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</si>
  <si>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</si>
  <si>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</si>
  <si>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</si>
  <si>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</si>
  <si>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</si>
  <si>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</si>
  <si>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</si>
  <si>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</si>
  <si>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</si>
  <si>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</si>
  <si>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</si>
  <si>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</si>
  <si>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</si>
  <si>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</si>
  <si>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</si>
  <si>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</si>
  <si>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</si>
  <si>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</si>
  <si>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</si>
  <si>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</si>
  <si>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</si>
  <si>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</si>
  <si>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</si>
  <si>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</si>
  <si>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</si>
  <si>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</si>
  <si>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</si>
  <si>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</si>
  <si>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</si>
  <si>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</si>
  <si>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</si>
  <si>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</si>
  <si>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</si>
  <si>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</si>
  <si>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</si>
  <si>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</si>
  <si>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</si>
  <si>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</si>
  <si>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</si>
  <si>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</si>
  <si>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</si>
  <si>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</si>
  <si>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</si>
  <si>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</si>
  <si>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</si>
  <si>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</si>
  <si>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</si>
  <si>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</si>
  <si>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</si>
  <si>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</si>
  <si>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</si>
  <si>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</si>
  <si>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</si>
  <si>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</si>
  <si>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</si>
  <si>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</si>
  <si>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</si>
  <si>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</si>
  <si>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</si>
  <si>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</si>
  <si>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</si>
  <si>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</si>
  <si>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</si>
  <si>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</si>
  <si>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</si>
  <si>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</si>
  <si>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</si>
  <si>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</si>
  <si>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</si>
  <si>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</si>
  <si>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</si>
  <si>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</si>
  <si>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</si>
  <si>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</si>
  <si>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</si>
  <si>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</si>
  <si>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</si>
  <si>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</si>
  <si>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</si>
  <si>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</si>
  <si>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</si>
  <si>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</si>
  <si>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</si>
  <si>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</si>
  <si>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</si>
  <si>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</si>
  <si>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</si>
  <si>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</si>
  <si>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</si>
  <si>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</si>
  <si>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</si>
  <si>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</si>
  <si>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</si>
  <si>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</si>
  <si>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</si>
  <si>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</si>
  <si>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</si>
  <si>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</si>
  <si>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</si>
  <si>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</si>
  <si>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</si>
  <si>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</si>
  <si>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</si>
  <si>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</si>
  <si>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</si>
  <si>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</si>
  <si>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</si>
  <si>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</si>
  <si>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</si>
  <si>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</si>
  <si>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</si>
  <si>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</si>
  <si>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</si>
  <si>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</si>
  <si>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</si>
  <si>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</si>
  <si>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</si>
  <si>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</si>
  <si>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</si>
  <si>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</si>
  <si>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</si>
  <si>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</si>
  <si>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</si>
  <si>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</si>
  <si>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</si>
  <si>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</si>
  <si>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</si>
  <si>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</si>
  <si>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</si>
  <si>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</si>
  <si>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</si>
  <si>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</si>
  <si>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</si>
  <si>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</si>
  <si>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</si>
  <si>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</si>
  <si>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</si>
  <si>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</si>
  <si>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</si>
  <si>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</si>
  <si>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</si>
  <si>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</si>
  <si>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</si>
  <si>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</si>
  <si>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</si>
  <si>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</si>
  <si>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</si>
  <si>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</si>
  <si>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</si>
  <si>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</si>
  <si>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</si>
  <si>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</si>
  <si>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</si>
  <si>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</si>
  <si>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</si>
  <si>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</si>
  <si>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</si>
  <si>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</si>
  <si>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</si>
  <si>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</si>
  <si>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</si>
  <si>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</si>
  <si>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</si>
  <si>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</si>
  <si>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</si>
  <si>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</si>
  <si>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</si>
  <si>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</si>
  <si>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</si>
  <si>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</si>
  <si>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</si>
  <si>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</si>
  <si>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</si>
  <si>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</si>
  <si>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</si>
  <si>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</si>
  <si>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</si>
  <si>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</si>
  <si>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</si>
  <si>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</si>
  <si>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</si>
  <si>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</si>
  <si>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</si>
  <si>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</si>
  <si>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</si>
  <si>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</si>
  <si>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</si>
  <si>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</si>
  <si>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</si>
  <si>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</si>
  <si>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</si>
  <si>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</si>
  <si>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</si>
  <si>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</si>
  <si>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</si>
  <si>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</si>
  <si>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</si>
  <si>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</si>
  <si>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</si>
  <si>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</si>
  <si>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</si>
  <si>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</si>
  <si>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</si>
  <si>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</si>
  <si>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</si>
  <si>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</si>
  <si>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</si>
  <si>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</si>
  <si>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</si>
  <si>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</si>
  <si>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</si>
  <si>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</si>
  <si>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</si>
  <si>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</si>
  <si>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</si>
  <si>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</si>
  <si>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</si>
  <si>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</si>
  <si>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</si>
  <si>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</si>
  <si>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</si>
  <si>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</si>
  <si>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</si>
  <si>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</si>
  <si>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</si>
  <si>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</si>
  <si>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</si>
  <si>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</si>
  <si>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</si>
  <si>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</si>
  <si>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</si>
  <si>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</si>
  <si>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</si>
  <si>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</si>
  <si>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</si>
  <si>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</si>
  <si>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</si>
  <si>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</si>
  <si>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</si>
  <si>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</si>
  <si>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</si>
  <si>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</si>
  <si>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</si>
  <si>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</si>
  <si>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</si>
  <si>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</si>
  <si>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</si>
  <si>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</si>
  <si>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</si>
  <si>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</si>
  <si>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</si>
  <si>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</si>
  <si>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</si>
  <si>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</si>
  <si>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</si>
  <si>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</si>
  <si>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</si>
  <si>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</si>
  <si>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</si>
  <si>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</si>
  <si>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</si>
  <si>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</si>
  <si>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</si>
  <si>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</si>
  <si>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</si>
  <si>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</si>
  <si>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</si>
  <si>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</si>
  <si>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</si>
  <si>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</si>
  <si>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</si>
  <si>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</si>
  <si>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</si>
  <si>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</si>
  <si>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</si>
  <si>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</si>
  <si>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</si>
  <si>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</si>
  <si>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</si>
  <si>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</si>
  <si>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</si>
  <si>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</si>
  <si>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</si>
  <si>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</si>
  <si>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</si>
  <si>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</si>
  <si>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</si>
  <si>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</si>
  <si>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</si>
  <si>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</si>
  <si>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</si>
  <si>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</si>
  <si>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</si>
  <si>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</si>
  <si>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</si>
  <si>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</si>
  <si>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</si>
  <si>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</si>
  <si>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</si>
  <si>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</si>
  <si>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</si>
  <si>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</si>
  <si>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</si>
  <si>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</si>
  <si>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</si>
  <si>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</si>
  <si>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</si>
  <si>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</si>
  <si>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</si>
  <si>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</si>
  <si>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</si>
  <si>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</si>
  <si>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</si>
  <si>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</si>
  <si>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</si>
  <si>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</si>
  <si>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</si>
  <si>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</si>
  <si>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</si>
  <si>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</si>
  <si>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</si>
  <si>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</si>
  <si>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</si>
  <si>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</si>
  <si>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</si>
  <si>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</si>
  <si>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</si>
  <si>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</si>
  <si>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</si>
  <si>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</si>
  <si>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</si>
  <si>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</si>
  <si>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</si>
  <si>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</si>
  <si>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</si>
  <si>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</si>
  <si>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</si>
  <si>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</si>
  <si>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</si>
  <si>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</si>
  <si>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</si>
  <si>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</si>
  <si>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</si>
  <si>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</si>
  <si>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</si>
  <si>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</si>
  <si>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</si>
  <si>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</si>
  <si>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</si>
  <si>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</si>
  <si>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</si>
  <si>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</si>
  <si>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</si>
  <si>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</si>
  <si>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</si>
  <si>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</si>
  <si>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</si>
  <si>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</si>
  <si>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</si>
  <si>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</si>
  <si>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</si>
  <si>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</si>
  <si>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</si>
  <si>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</si>
  <si>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</si>
  <si>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</si>
  <si>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</si>
  <si>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</si>
  <si>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</si>
  <si>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</si>
  <si>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</si>
  <si>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</si>
  <si>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</si>
  <si>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</si>
  <si>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</si>
  <si>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</si>
  <si>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</si>
  <si>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</si>
  <si>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</si>
  <si>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</si>
  <si>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</si>
  <si>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</si>
  <si>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</si>
  <si>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</si>
  <si>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</si>
  <si>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</si>
  <si>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</si>
  <si>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</si>
  <si>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</si>
  <si>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</si>
  <si>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</si>
  <si>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</si>
  <si>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</si>
  <si>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</si>
  <si>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</si>
  <si>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</si>
  <si>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</si>
  <si>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</si>
  <si>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</si>
  <si>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</si>
  <si>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</si>
  <si>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</si>
  <si>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</si>
  <si>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</si>
  <si>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</si>
  <si>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</si>
  <si>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</si>
  <si>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</si>
  <si>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</si>
  <si>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</si>
  <si>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</si>
  <si>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</si>
  <si>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</si>
  <si>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</si>
  <si>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</si>
  <si>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</si>
  <si>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</si>
  <si>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</si>
  <si>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</si>
  <si>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</si>
  <si>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</si>
  <si>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</si>
  <si>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</si>
  <si>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</si>
  <si>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</si>
  <si>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</si>
  <si>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</si>
  <si>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</si>
  <si>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</si>
  <si>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</si>
  <si>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</si>
  <si>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</si>
  <si>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</si>
  <si>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</si>
  <si>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</si>
  <si>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</si>
  <si>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</si>
  <si>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</si>
  <si>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</si>
  <si>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</si>
  <si>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</si>
  <si>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</si>
  <si>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</si>
  <si>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</si>
  <si>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</si>
  <si>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</si>
  <si>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</si>
  <si>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</si>
  <si>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</si>
  <si>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</si>
  <si>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</si>
  <si>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</si>
  <si>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</si>
  <si>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</si>
  <si>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</si>
  <si>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</si>
  <si>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</si>
  <si>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</si>
  <si>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</si>
  <si>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</si>
  <si>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</si>
  <si>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</si>
  <si>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</si>
  <si>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</si>
  <si>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</si>
  <si>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</si>
  <si>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</si>
  <si>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</si>
  <si>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</si>
  <si>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</si>
  <si>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</si>
  <si>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</si>
  <si>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</si>
  <si>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</si>
  <si>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</si>
  <si>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</si>
  <si>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</si>
  <si>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</si>
  <si>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</si>
  <si>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</si>
  <si>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</si>
  <si>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</si>
  <si>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</si>
  <si>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</si>
  <si>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</si>
  <si>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</si>
  <si>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</si>
  <si>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</si>
  <si>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</si>
  <si>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</si>
  <si>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</si>
  <si>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</si>
  <si>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</si>
  <si>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</si>
  <si>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</si>
  <si>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</si>
  <si>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</si>
  <si>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</si>
  <si>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</si>
  <si>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</si>
  <si>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</si>
  <si>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</si>
  <si>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</si>
  <si>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</si>
  <si>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</si>
  <si>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</si>
  <si>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</si>
  <si>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</si>
  <si>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</si>
  <si>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</si>
  <si>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</si>
  <si>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</si>
  <si>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</si>
  <si>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</si>
  <si>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</si>
  <si>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</si>
  <si>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</si>
  <si>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</si>
  <si>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</si>
  <si>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</si>
  <si>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</si>
  <si>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</si>
  <si>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</si>
  <si>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</si>
  <si>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</si>
  <si>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</si>
  <si>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</si>
  <si>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</si>
  <si>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</si>
  <si>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</si>
  <si>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</si>
  <si>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</si>
  <si>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</si>
  <si>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</si>
  <si>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</si>
  <si>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</si>
  <si>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</si>
  <si>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</si>
  <si>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</si>
  <si>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</si>
  <si>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</si>
  <si>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</si>
  <si>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</si>
  <si>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</si>
  <si>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</si>
  <si>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</si>
  <si>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</si>
  <si>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</si>
  <si>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</si>
  <si>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</si>
  <si>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</si>
  <si>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</si>
  <si>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</si>
  <si>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</si>
  <si>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</si>
  <si>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</si>
  <si>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</si>
  <si>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</si>
  <si>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</si>
  <si>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</si>
  <si>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</si>
  <si>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</si>
  <si>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</si>
  <si>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</si>
  <si>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</si>
  <si>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</si>
  <si>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</si>
  <si>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</si>
  <si>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</si>
  <si>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</si>
  <si>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</si>
  <si>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</si>
  <si>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</si>
  <si>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</si>
  <si>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</si>
  <si>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</si>
  <si>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</si>
  <si>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</si>
  <si>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</si>
  <si>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</si>
  <si>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</si>
  <si>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</si>
  <si>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</si>
  <si>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</si>
  <si>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</si>
  <si>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</si>
  <si>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</si>
  <si>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</si>
  <si>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</si>
  <si>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</si>
  <si>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</si>
  <si>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</si>
  <si>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</si>
  <si>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</si>
  <si>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</si>
  <si>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</si>
  <si>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</si>
  <si>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</si>
  <si>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</si>
  <si>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</si>
  <si>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</si>
  <si>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</si>
  <si>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</si>
  <si>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</si>
  <si>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</si>
  <si>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</si>
  <si>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</si>
  <si>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</si>
  <si>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</si>
  <si>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</si>
  <si>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</si>
  <si>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</si>
  <si>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</si>
  <si>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</si>
  <si>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</si>
  <si>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</si>
  <si>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</si>
  <si>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</si>
  <si>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</si>
  <si>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</si>
  <si>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</si>
  <si>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</si>
  <si>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</si>
  <si>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</si>
  <si>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</si>
  <si>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</si>
  <si>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</si>
  <si>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</si>
  <si>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</si>
  <si>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</si>
  <si>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</si>
  <si>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</si>
  <si>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</si>
  <si>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</si>
  <si>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</si>
  <si>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</si>
  <si>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</si>
  <si>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</si>
  <si>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</si>
  <si>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</si>
  <si>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</si>
  <si>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</si>
  <si>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</si>
  <si>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</si>
  <si>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</si>
  <si>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</si>
  <si>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</si>
  <si>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</si>
  <si>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</si>
  <si>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</si>
  <si>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</si>
  <si>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</si>
  <si>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</si>
  <si>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</si>
  <si>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</si>
  <si>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</si>
  <si>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</si>
  <si>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</si>
  <si>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</si>
  <si>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</si>
  <si>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</si>
  <si>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</si>
  <si>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</si>
  <si>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</si>
  <si>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</si>
  <si>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</si>
  <si>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</si>
  <si>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</si>
  <si>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</si>
  <si>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</si>
  <si>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</si>
  <si>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</si>
  <si>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</si>
  <si>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</si>
  <si>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</si>
  <si>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</si>
  <si>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</si>
  <si>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</si>
  <si>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</si>
  <si>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</si>
  <si>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</si>
  <si>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</si>
  <si>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</si>
  <si>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</si>
  <si>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</si>
  <si>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</si>
  <si>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</si>
  <si>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</si>
  <si>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</si>
  <si>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</si>
  <si>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</si>
  <si>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</si>
  <si>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</si>
  <si>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</si>
  <si>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</si>
  <si>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</si>
  <si>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</si>
  <si>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</si>
  <si>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</si>
  <si>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</si>
  <si>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</si>
  <si>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</si>
  <si>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</si>
  <si>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</si>
  <si>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</si>
  <si>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</si>
  <si>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</si>
  <si>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</si>
  <si>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</si>
  <si>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</si>
  <si>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</si>
  <si>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</si>
  <si>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</si>
  <si>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</si>
  <si>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</si>
  <si>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</si>
  <si>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</si>
  <si>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</si>
  <si>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</si>
  <si>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</si>
  <si>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</si>
  <si>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</si>
  <si>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</si>
  <si>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</si>
  <si>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</si>
  <si>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</si>
  <si>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</si>
  <si>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</si>
  <si>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</si>
  <si>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</si>
  <si>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</si>
  <si>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</si>
  <si>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</si>
  <si>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</si>
  <si>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</si>
  <si>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</si>
  <si>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</si>
  <si>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</si>
  <si>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</si>
  <si>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</si>
  <si>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</si>
  <si>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</si>
  <si>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</si>
  <si>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</si>
  <si>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</si>
  <si>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</si>
  <si>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</si>
  <si>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</si>
  <si>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</si>
  <si>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</si>
  <si>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</si>
  <si>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</si>
  <si>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</si>
  <si>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</si>
  <si>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</si>
  <si>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</si>
  <si>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</si>
  <si>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</si>
  <si>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</si>
  <si>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</si>
  <si>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</si>
  <si>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</si>
  <si>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</si>
  <si>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</si>
  <si>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</si>
  <si>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</si>
  <si>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</si>
  <si>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</si>
  <si>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</si>
  <si>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</si>
  <si>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</si>
  <si>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</si>
  <si>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</si>
  <si>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</si>
  <si>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</si>
  <si>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</si>
  <si>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</si>
  <si>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</si>
  <si>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</si>
  <si>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</si>
  <si>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</si>
  <si>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</si>
  <si>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</si>
  <si>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</si>
  <si>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</si>
  <si>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</si>
  <si>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</si>
  <si>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</si>
  <si>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</si>
  <si>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</si>
  <si>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</si>
  <si>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</si>
  <si>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</si>
  <si>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</si>
  <si>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</si>
  <si>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</si>
  <si>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</si>
  <si>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</si>
  <si>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</si>
  <si>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</si>
  <si>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</si>
  <si>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</si>
  <si>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</si>
  <si>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</si>
  <si>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</si>
  <si>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</si>
  <si>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</si>
  <si>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</si>
  <si>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</si>
  <si>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</si>
  <si>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</si>
  <si>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</si>
  <si>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</si>
  <si>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</si>
  <si>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</si>
  <si>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</si>
  <si>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</si>
  <si>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</si>
  <si>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</si>
  <si>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</si>
  <si>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</si>
  <si>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</si>
  <si>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</si>
  <si>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</si>
  <si>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</si>
  <si>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</si>
  <si>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</si>
  <si>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</si>
  <si>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</si>
  <si>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</si>
  <si>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</si>
  <si>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</si>
  <si>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</si>
  <si>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</si>
  <si>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</si>
  <si>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</si>
  <si>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</si>
  <si>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</si>
  <si>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</si>
  <si>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</si>
  <si>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</si>
  <si>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</si>
  <si>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</si>
  <si>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</si>
  <si>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</si>
  <si>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</si>
  <si>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</si>
  <si>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</si>
  <si>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</si>
  <si>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</si>
  <si>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</si>
  <si>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</si>
  <si>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</si>
  <si>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</si>
  <si>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</si>
  <si>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</si>
  <si>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</si>
  <si>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</si>
  <si>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</si>
  <si>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</si>
  <si>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</si>
  <si>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</si>
  <si>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</si>
  <si>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</si>
  <si>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</si>
  <si>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</si>
  <si>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</si>
  <si>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</si>
  <si>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</si>
  <si>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</si>
  <si>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</si>
  <si>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</si>
  <si>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</si>
  <si>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</si>
  <si>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</si>
  <si>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</si>
  <si>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</si>
  <si>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</si>
  <si>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</si>
  <si>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</si>
  <si>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</si>
  <si>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</si>
  <si>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</si>
  <si>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</si>
  <si>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</si>
  <si>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</si>
  <si>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</si>
  <si>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</si>
  <si>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</si>
  <si>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</si>
  <si>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</si>
  <si>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</si>
  <si>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</si>
  <si>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</si>
  <si>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</si>
  <si>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</si>
  <si>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</si>
  <si>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</si>
  <si>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</si>
  <si>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</si>
  <si>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</si>
  <si>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</si>
  <si>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</si>
  <si>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</si>
  <si>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</si>
  <si>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</si>
  <si>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</si>
  <si>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</si>
  <si>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</si>
  <si>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</si>
  <si>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</si>
  <si>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</si>
  <si>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</si>
  <si>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</si>
  <si>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</si>
  <si>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</si>
  <si>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</si>
  <si>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</si>
  <si>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</si>
  <si>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</si>
  <si>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</si>
  <si>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</si>
  <si>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</si>
  <si>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</si>
  <si>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</si>
  <si>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</si>
  <si>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</si>
  <si>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</si>
  <si>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</si>
  <si>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</si>
  <si>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</si>
  <si>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</si>
  <si>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</si>
  <si>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</si>
  <si>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</si>
  <si>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</si>
  <si>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</si>
  <si>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</si>
  <si>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</si>
  <si>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</si>
  <si>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</si>
  <si>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</si>
  <si>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</si>
  <si>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</si>
  <si>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</si>
  <si>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</si>
  <si>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</si>
  <si>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</si>
  <si>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</si>
  <si>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</si>
  <si>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</si>
  <si>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</si>
  <si>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</si>
  <si>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</si>
  <si>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</si>
  <si>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</si>
  <si>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</si>
  <si>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</si>
  <si>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</si>
  <si>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</si>
  <si>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</si>
  <si>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</si>
  <si>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</si>
  <si>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</si>
  <si>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</si>
  <si>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</si>
  <si>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</si>
  <si>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</si>
  <si>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</si>
  <si>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</si>
  <si>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</si>
  <si>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</si>
  <si>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</si>
  <si>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</si>
  <si>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</si>
  <si>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</si>
  <si>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</si>
  <si>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</si>
  <si>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</si>
  <si>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</si>
  <si>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</si>
  <si>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</si>
  <si>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</si>
  <si>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</si>
  <si>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</si>
  <si>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</si>
  <si>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</si>
  <si>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</si>
  <si>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</si>
  <si>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</si>
  <si>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</si>
  <si>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</si>
  <si>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</si>
  <si>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</si>
  <si>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</si>
  <si>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</si>
  <si>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</si>
  <si>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</si>
  <si>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</si>
  <si>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</si>
  <si>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</si>
  <si>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</si>
  <si>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</si>
  <si>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</si>
  <si>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</si>
  <si>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</si>
  <si>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</si>
  <si>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</si>
  <si>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</si>
  <si>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</si>
  <si>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</si>
  <si>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</si>
  <si>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</si>
  <si>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</si>
  <si>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</si>
  <si>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</si>
  <si>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</si>
  <si>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</si>
  <si>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</si>
  <si>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</si>
  <si>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</si>
  <si>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</si>
  <si>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</si>
  <si>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</si>
  <si>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</si>
  <si>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</si>
  <si>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</si>
  <si>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</si>
  <si>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</si>
  <si>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</si>
  <si>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</si>
  <si>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</si>
  <si>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</si>
  <si>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</si>
  <si>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</si>
  <si>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</si>
  <si>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</si>
  <si>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</si>
  <si>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</si>
  <si>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</si>
  <si>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</si>
  <si>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</si>
  <si>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</si>
  <si>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</si>
  <si>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</si>
  <si>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</si>
  <si>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</si>
  <si>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</si>
  <si>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</si>
  <si>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</si>
  <si>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</si>
  <si>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</si>
  <si>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</si>
  <si>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</si>
  <si>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</si>
  <si>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</si>
  <si>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</si>
  <si>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</si>
  <si>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</si>
  <si>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</si>
  <si>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</si>
  <si>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</si>
  <si>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</si>
  <si>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</si>
  <si>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</si>
  <si>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</si>
  <si>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</si>
  <si>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</si>
  <si>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</si>
  <si>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</si>
  <si>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</si>
  <si>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</si>
  <si>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</si>
  <si>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</si>
  <si>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</si>
  <si>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</si>
  <si>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</si>
  <si>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</si>
  <si>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</si>
  <si>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</si>
  <si>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</si>
  <si>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</si>
  <si>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</si>
  <si>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</si>
  <si>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</si>
  <si>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</si>
  <si>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</si>
  <si>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</si>
  <si>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</si>
  <si>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</si>
  <si>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</si>
  <si>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</si>
  <si>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</si>
  <si>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</si>
  <si>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</si>
  <si>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</si>
  <si>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</si>
  <si>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</si>
  <si>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</si>
  <si>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</si>
  <si>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</si>
  <si>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</si>
  <si>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</si>
  <si>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</si>
  <si>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</si>
  <si>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</si>
  <si>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</si>
  <si>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</si>
  <si>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</si>
  <si>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</si>
  <si>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</si>
  <si>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</si>
  <si>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</si>
  <si>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</si>
  <si>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</si>
  <si>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</si>
  <si>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</si>
  <si>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</si>
  <si>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</si>
  <si>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</si>
  <si>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</si>
  <si>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</si>
  <si>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</si>
  <si>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</si>
  <si>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</si>
  <si>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</si>
  <si>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</si>
  <si>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</si>
  <si>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</si>
  <si>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</si>
  <si>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</si>
  <si>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</si>
  <si>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</si>
  <si>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</si>
  <si>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</si>
  <si>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</si>
  <si>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</si>
  <si>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</si>
  <si>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</si>
  <si>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</si>
  <si>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</si>
  <si>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</si>
  <si>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</si>
  <si>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</si>
  <si>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</si>
  <si>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</si>
  <si>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</si>
  <si>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</si>
  <si>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</si>
  <si>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</si>
  <si>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</si>
  <si>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</si>
  <si>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</si>
  <si>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</si>
  <si>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</si>
  <si>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</si>
  <si>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</si>
  <si>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</si>
  <si>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</si>
  <si>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</si>
  <si>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</si>
  <si>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</si>
  <si>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</si>
  <si>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</si>
  <si>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</si>
  <si>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</si>
  <si>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</si>
  <si>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</si>
  <si>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</si>
  <si>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</si>
  <si>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</si>
  <si>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</si>
  <si>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</si>
  <si>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</si>
  <si>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</si>
  <si>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</si>
  <si>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</si>
  <si>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</si>
  <si>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</si>
  <si>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</si>
  <si>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</si>
  <si>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</si>
  <si>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</si>
  <si>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</si>
  <si>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</si>
  <si>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</si>
  <si>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</si>
  <si>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</si>
  <si>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</si>
  <si>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</si>
  <si>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</si>
  <si>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</si>
  <si>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</si>
  <si>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</si>
  <si>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</si>
  <si>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</si>
  <si>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</si>
  <si>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</si>
  <si>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</si>
  <si>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</si>
  <si>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</si>
  <si>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</si>
  <si>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</si>
  <si>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</si>
  <si>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</si>
  <si>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</si>
  <si>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</si>
  <si>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</si>
  <si>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</si>
  <si>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</si>
  <si>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</si>
  <si>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</si>
  <si>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</si>
  <si>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</si>
  <si>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</si>
  <si>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</si>
  <si>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</si>
  <si>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</si>
  <si>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</si>
  <si>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</si>
  <si>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</si>
  <si>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</si>
  <si>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</si>
  <si>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</si>
  <si>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</si>
  <si>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</si>
  <si>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</si>
  <si>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</si>
  <si>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</si>
  <si>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</si>
  <si>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</si>
  <si>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</si>
  <si>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</si>
  <si>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</si>
  <si>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</si>
  <si>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</si>
  <si>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</si>
  <si>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</si>
  <si>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</si>
  <si>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</si>
  <si>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</si>
  <si>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</si>
  <si>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</si>
  <si>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</si>
  <si>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</si>
  <si>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</si>
  <si>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</si>
  <si>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</si>
  <si>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</si>
  <si>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</si>
  <si>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</si>
  <si>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</si>
  <si>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</si>
  <si>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</si>
  <si>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</si>
  <si>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</si>
  <si>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</si>
  <si>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</si>
  <si>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</si>
  <si>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</si>
  <si>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</si>
  <si>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</si>
  <si>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</si>
  <si>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</si>
  <si>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</si>
  <si>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</si>
  <si>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</si>
  <si>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</si>
  <si>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</si>
  <si>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</si>
  <si>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</si>
  <si>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</si>
  <si>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</si>
  <si>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</si>
  <si>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</si>
  <si>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</si>
  <si>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</si>
  <si>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</si>
  <si>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</si>
  <si>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</si>
  <si>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</si>
  <si>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</si>
  <si>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</si>
  <si>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</si>
  <si>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</si>
  <si>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</si>
  <si>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</si>
  <si>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</si>
  <si>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</si>
  <si>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</si>
  <si>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</si>
  <si>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</si>
  <si>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</si>
  <si>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</si>
  <si>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</si>
  <si>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</si>
  <si>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</si>
  <si>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</si>
  <si>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</si>
  <si>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</si>
  <si>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</si>
  <si>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</si>
  <si>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</si>
  <si>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</si>
  <si>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</si>
  <si>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</si>
  <si>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</si>
  <si>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</si>
  <si>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</si>
  <si>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</si>
  <si>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</si>
  <si>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</si>
  <si>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</si>
  <si>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</si>
  <si>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</si>
  <si>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</si>
  <si>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</si>
  <si>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</si>
  <si>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</si>
  <si>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</si>
  <si>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</si>
  <si>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</si>
  <si>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</si>
  <si>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</si>
  <si>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</si>
  <si>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</si>
  <si>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</si>
  <si>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</si>
  <si>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</si>
  <si>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</si>
  <si>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</si>
  <si>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</si>
  <si>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</si>
  <si>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</si>
  <si>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</si>
  <si>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</si>
  <si>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</si>
  <si>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</si>
  <si>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</si>
  <si>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</si>
  <si>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</si>
  <si>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</si>
  <si>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</si>
  <si>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</si>
  <si>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</si>
  <si>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</si>
  <si>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</si>
  <si>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</si>
  <si>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</si>
  <si>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</si>
  <si>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</si>
  <si>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</si>
  <si>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</si>
  <si>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</si>
  <si>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</si>
  <si>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</si>
  <si>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</si>
  <si>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</si>
  <si>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</si>
  <si>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</si>
  <si>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</si>
  <si>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</si>
  <si>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</si>
  <si>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</si>
  <si>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</si>
  <si>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</si>
  <si>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</si>
  <si>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</si>
  <si>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</si>
  <si>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</si>
  <si>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</si>
  <si>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</si>
  <si>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</si>
  <si>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</si>
  <si>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</si>
  <si>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</si>
  <si>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</si>
  <si>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</si>
  <si>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</si>
  <si>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</si>
  <si>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</si>
  <si>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</si>
  <si>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</si>
  <si>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</si>
  <si>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</si>
  <si>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</si>
  <si>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</si>
  <si>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</si>
  <si>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</si>
  <si>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</si>
  <si>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</si>
  <si>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</si>
  <si>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</si>
  <si>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</si>
  <si>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</si>
  <si>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</si>
  <si>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</si>
  <si>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</si>
  <si>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</si>
  <si>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</si>
  <si>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</si>
  <si>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</si>
  <si>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</si>
  <si>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</si>
  <si>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</si>
  <si>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</si>
  <si>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</si>
  <si>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</si>
  <si>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</si>
  <si>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</si>
  <si>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</si>
  <si>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</si>
  <si>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</si>
  <si>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</si>
  <si>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</si>
  <si>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</si>
  <si>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</si>
  <si>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</si>
  <si>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</si>
  <si>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</si>
  <si>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</si>
  <si>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</si>
  <si>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</si>
  <si>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</si>
  <si>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</si>
  <si>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</si>
  <si>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</si>
  <si>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</si>
  <si>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</si>
  <si>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</si>
  <si>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</si>
  <si>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</si>
  <si>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</si>
  <si>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</si>
  <si>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</si>
  <si>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</si>
  <si>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</si>
  <si>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</si>
  <si>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</si>
  <si>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</si>
  <si>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</si>
  <si>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</si>
  <si>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</si>
  <si>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</si>
  <si>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</si>
  <si>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</si>
  <si>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</si>
  <si>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</si>
  <si>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</si>
  <si>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</si>
  <si>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</si>
  <si>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</si>
  <si>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</si>
  <si>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</si>
  <si>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</si>
  <si>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</si>
  <si>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</si>
  <si>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</si>
  <si>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</si>
  <si>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</si>
  <si>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</si>
  <si>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</si>
  <si>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</si>
  <si>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</si>
  <si>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</si>
  <si>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</si>
  <si>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</si>
  <si>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</si>
  <si>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</si>
  <si>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</si>
  <si>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</si>
  <si>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</si>
  <si>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</si>
  <si>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</si>
  <si>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</si>
  <si>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</si>
  <si>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</si>
  <si>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</si>
  <si>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</si>
  <si>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</si>
  <si>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</si>
  <si>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</si>
  <si>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</si>
  <si>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</si>
  <si>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</si>
  <si>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</si>
  <si>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</si>
  <si>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</si>
  <si>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</si>
  <si>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</si>
  <si>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</si>
  <si>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</si>
  <si>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</si>
  <si>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</si>
  <si>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</si>
  <si>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</si>
  <si>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</si>
  <si>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</si>
  <si>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</si>
  <si>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</si>
  <si>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</si>
  <si>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</si>
  <si>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</si>
  <si>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</si>
  <si>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</si>
  <si>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</si>
  <si>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</si>
  <si>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</si>
  <si>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</si>
  <si>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</si>
  <si>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</si>
  <si>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</si>
  <si>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</si>
  <si>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</si>
  <si>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</si>
  <si>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</si>
  <si>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</si>
  <si>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</si>
  <si>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</si>
  <si>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</si>
  <si>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</si>
  <si>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</si>
  <si>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</si>
  <si>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</si>
  <si>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</si>
  <si>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</si>
  <si>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</si>
  <si>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</si>
  <si>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</si>
  <si>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</si>
  <si>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</si>
  <si>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</si>
  <si>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</si>
  <si>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</si>
  <si>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</si>
  <si>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</si>
  <si>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</si>
  <si>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</si>
  <si>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</si>
  <si>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</si>
  <si>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</si>
  <si>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</si>
  <si>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</si>
  <si>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</si>
  <si>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</si>
  <si>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</si>
  <si>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</si>
  <si>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</si>
  <si>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</si>
  <si>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</si>
  <si>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</si>
  <si>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</si>
  <si>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</si>
  <si>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</si>
  <si>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</si>
  <si>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</si>
  <si>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</si>
  <si>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</si>
  <si>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</si>
  <si>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</si>
  <si>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</si>
  <si>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</si>
  <si>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</si>
  <si>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</si>
  <si>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</si>
  <si>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</si>
  <si>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</si>
  <si>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</si>
  <si>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</si>
  <si>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</si>
  <si>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</si>
  <si>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</si>
  <si>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</si>
  <si>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</si>
  <si>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</si>
  <si>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</si>
  <si>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</si>
  <si>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</si>
  <si>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</si>
  <si>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</si>
  <si>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</si>
  <si>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</si>
  <si>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</si>
  <si>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</si>
  <si>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</si>
  <si>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</si>
  <si>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</si>
  <si>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</si>
  <si>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</si>
  <si>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</si>
  <si>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</si>
  <si>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</si>
  <si>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</si>
  <si>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</si>
  <si>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</si>
  <si>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</si>
  <si>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</si>
  <si>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</si>
  <si>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</si>
  <si>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</si>
  <si>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</si>
  <si>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</si>
  <si>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</si>
  <si>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</si>
  <si>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</si>
  <si>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</si>
  <si>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</si>
  <si>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</si>
  <si>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</si>
  <si>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</si>
  <si>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</si>
  <si>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</si>
  <si>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</si>
  <si>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</si>
  <si>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</si>
  <si>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</si>
  <si>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</si>
  <si>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</si>
  <si>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</si>
  <si>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</si>
  <si>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</si>
  <si>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</si>
  <si>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</si>
  <si>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</si>
  <si>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</si>
  <si>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</si>
  <si>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</si>
  <si>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</si>
  <si>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</si>
  <si>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</si>
  <si>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</si>
  <si>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</si>
  <si>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</si>
  <si>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</si>
  <si>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</si>
  <si>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</si>
  <si>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</si>
  <si>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</si>
  <si>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</si>
  <si>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</si>
  <si>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</si>
  <si>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</si>
  <si>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</si>
  <si>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</si>
  <si>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</si>
  <si>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</si>
  <si>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</si>
  <si>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</si>
  <si>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</si>
  <si>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</si>
  <si>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</si>
  <si>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</si>
  <si>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</si>
  <si>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</si>
  <si>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</si>
  <si>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</si>
  <si>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</si>
  <si>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</si>
  <si>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</si>
  <si>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</si>
  <si>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</si>
  <si>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</si>
  <si>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</si>
  <si>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</si>
  <si>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</si>
  <si>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</si>
  <si>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</si>
  <si>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</si>
  <si>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</si>
  <si>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</si>
  <si>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</si>
  <si>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</si>
  <si>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</si>
  <si>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</si>
  <si>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</si>
  <si>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</si>
  <si>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</si>
  <si>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</si>
  <si>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</si>
  <si>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</si>
  <si>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</si>
  <si>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</si>
  <si>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</si>
  <si>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</si>
  <si>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</si>
  <si>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</si>
  <si>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</si>
  <si>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</si>
  <si>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</si>
  <si>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</si>
  <si>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</si>
  <si>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</si>
  <si>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</si>
  <si>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</si>
  <si>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</si>
  <si>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</si>
  <si>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</si>
  <si>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</si>
  <si>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</si>
  <si>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</si>
  <si>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</si>
  <si>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</si>
  <si>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</si>
  <si>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</si>
  <si>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</si>
  <si>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</si>
  <si>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</si>
  <si>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</si>
  <si>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</si>
  <si>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</si>
  <si>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</si>
  <si>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</si>
  <si>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</si>
  <si>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</si>
  <si>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</si>
  <si>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</si>
  <si>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</si>
  <si>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</si>
  <si>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</si>
  <si>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</si>
  <si>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</si>
  <si>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</si>
  <si>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</si>
  <si>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</si>
  <si>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</si>
  <si>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</si>
  <si>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</si>
  <si>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</si>
  <si>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</si>
  <si>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</si>
  <si>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</si>
  <si>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</si>
  <si>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</si>
  <si>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</si>
  <si>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</si>
  <si>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</si>
  <si>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</si>
  <si>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</si>
  <si>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</si>
  <si>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</si>
  <si>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</si>
  <si>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</si>
  <si>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</si>
  <si>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</si>
  <si>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</si>
  <si>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</si>
  <si>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</si>
  <si>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</si>
  <si>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</si>
  <si>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</si>
  <si>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</si>
  <si>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</si>
  <si>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</si>
  <si>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</si>
  <si>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</si>
  <si>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</si>
  <si>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</si>
  <si>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</si>
  <si>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</si>
  <si>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</si>
  <si>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</si>
  <si>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</si>
  <si>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</si>
  <si>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</si>
  <si>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</si>
  <si>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</si>
  <si>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</si>
  <si>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</si>
  <si>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</si>
  <si>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</si>
  <si>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</si>
  <si>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</si>
  <si>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</si>
  <si>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</si>
  <si>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</si>
  <si>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</si>
  <si>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</si>
  <si>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</si>
  <si>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</si>
  <si>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</si>
  <si>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</si>
  <si>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</si>
  <si>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</si>
  <si>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</si>
  <si>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</si>
  <si>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</si>
  <si>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</si>
  <si>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</si>
  <si>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</si>
  <si>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</si>
  <si>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</si>
  <si>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</si>
  <si>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</si>
  <si>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</si>
  <si>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</si>
  <si>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</si>
  <si>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</si>
  <si>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</si>
  <si>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</si>
  <si>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</si>
  <si>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</si>
  <si>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</si>
  <si>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</si>
  <si>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</si>
  <si>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</si>
  <si>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</si>
  <si>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</si>
  <si>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</si>
  <si>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</si>
  <si>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</si>
  <si>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</si>
  <si>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</si>
  <si>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</si>
  <si>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</si>
  <si>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</si>
  <si>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</si>
  <si>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</si>
  <si>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</si>
  <si>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</si>
  <si>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</si>
  <si>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</si>
  <si>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</si>
  <si>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</si>
  <si>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</si>
  <si>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</si>
  <si>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</si>
  <si>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</si>
  <si>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</si>
  <si>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</si>
  <si>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</si>
  <si>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</si>
  <si>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</si>
  <si>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</si>
  <si>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</si>
  <si>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</si>
  <si>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</si>
  <si>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</si>
  <si>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</si>
  <si>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</si>
  <si>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</si>
  <si>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</si>
  <si>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</si>
  <si>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</si>
  <si>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</si>
  <si>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</si>
  <si>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</si>
  <si>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</si>
  <si>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</si>
  <si>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</si>
  <si>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</si>
  <si>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</si>
  <si>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</si>
  <si>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</si>
  <si>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</si>
  <si>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</si>
  <si>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</si>
  <si>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</si>
  <si>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</si>
  <si>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</si>
  <si>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</si>
  <si>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</si>
  <si>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</si>
  <si>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</si>
  <si>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</si>
  <si>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</si>
  <si>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</si>
  <si>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</si>
  <si>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</si>
  <si>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</si>
  <si>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</si>
  <si>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</si>
  <si>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</si>
  <si>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</si>
  <si>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</si>
  <si>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</si>
  <si>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</si>
  <si>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</si>
  <si>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</si>
  <si>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</si>
  <si>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</si>
  <si>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</si>
  <si>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</si>
  <si>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</si>
  <si>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</si>
  <si>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</si>
  <si>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</si>
  <si>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</si>
  <si>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</si>
  <si>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</si>
  <si>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</si>
  <si>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</si>
  <si>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</si>
  <si>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</si>
  <si>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</si>
  <si>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</si>
  <si>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</si>
  <si>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</si>
  <si>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</si>
  <si>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</si>
  <si>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</si>
  <si>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</si>
  <si>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</si>
  <si>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</si>
  <si>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</si>
  <si>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</si>
  <si>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</si>
  <si>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</si>
  <si>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</si>
  <si>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</si>
  <si>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</si>
  <si>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</si>
  <si>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</si>
  <si>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</si>
  <si>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</si>
  <si>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</si>
  <si>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</si>
  <si>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</si>
  <si>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</si>
  <si>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</si>
  <si>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</si>
  <si>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</si>
  <si>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</si>
  <si>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</si>
  <si>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</si>
  <si>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</si>
  <si>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</si>
  <si>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</si>
  <si>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</si>
  <si>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</si>
  <si>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</si>
  <si>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</si>
  <si>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</si>
  <si>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</si>
  <si>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</si>
  <si>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</si>
  <si>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</si>
  <si>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</si>
  <si>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</si>
  <si>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</si>
  <si>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</si>
  <si>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</si>
  <si>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</si>
  <si>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</si>
  <si>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</si>
  <si>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</si>
  <si>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</si>
  <si>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</si>
  <si>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</si>
  <si>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</si>
  <si>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</si>
  <si>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</si>
  <si>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</si>
  <si>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</si>
  <si>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</si>
  <si>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</si>
  <si>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</si>
  <si>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</si>
  <si>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</si>
  <si>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</si>
  <si>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</si>
  <si>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</si>
  <si>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</si>
  <si>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</si>
  <si>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</si>
  <si>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</si>
  <si>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</si>
  <si>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</si>
  <si>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</si>
  <si>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</si>
  <si>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</si>
  <si>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</si>
  <si>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</si>
  <si>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</si>
  <si>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</si>
  <si>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</si>
  <si>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</si>
  <si>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</si>
  <si>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</si>
  <si>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</si>
  <si>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</si>
  <si>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</si>
  <si>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</si>
  <si>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</si>
  <si>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</si>
  <si>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</si>
  <si>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</si>
  <si>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</si>
  <si>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</si>
  <si>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</si>
  <si>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</si>
  <si>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</si>
  <si>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</si>
  <si>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</si>
  <si>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</si>
  <si>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</si>
  <si>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</si>
  <si>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</si>
  <si>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</si>
  <si>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</si>
  <si>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</si>
  <si>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</si>
  <si>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</si>
  <si>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</si>
  <si>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</si>
  <si>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</si>
  <si>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</si>
  <si>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</si>
  <si>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</si>
  <si>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</si>
  <si>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</si>
  <si>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</si>
  <si>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</si>
  <si>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</si>
  <si>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</si>
  <si>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</si>
  <si>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</si>
  <si>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</si>
  <si>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</si>
  <si>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</si>
  <si>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</si>
  <si>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</si>
  <si>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</si>
  <si>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</si>
  <si>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</si>
  <si>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</si>
  <si>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</si>
  <si>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</si>
  <si>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</si>
  <si>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</si>
  <si>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</si>
  <si>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</si>
  <si>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</si>
  <si>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</si>
  <si>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</si>
  <si>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</si>
  <si>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</si>
  <si>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</si>
  <si>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</si>
  <si>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</si>
  <si>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</si>
  <si>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</si>
  <si>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</si>
  <si>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</si>
  <si>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</si>
  <si>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</si>
  <si>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</si>
  <si>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</si>
  <si>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</si>
  <si>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</si>
  <si>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</si>
  <si>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</si>
  <si>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</si>
  <si>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</si>
  <si>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</si>
  <si>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</si>
  <si>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</si>
  <si>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</si>
  <si>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</si>
  <si>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</si>
  <si>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</si>
  <si>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</si>
  <si>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</si>
  <si>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</si>
  <si>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</si>
  <si>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</si>
  <si>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</si>
  <si>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</si>
  <si>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</si>
  <si>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</si>
  <si>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</si>
  <si>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</si>
  <si>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</si>
  <si>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</si>
  <si>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</si>
  <si>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</si>
  <si>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</si>
  <si>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</si>
  <si>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</si>
  <si>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</si>
  <si>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</si>
  <si>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</si>
  <si>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</si>
  <si>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</si>
  <si>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</si>
  <si>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</si>
  <si>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</si>
  <si>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</si>
  <si>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</si>
  <si>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</si>
  <si>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</si>
  <si>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</si>
  <si>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</si>
  <si>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</si>
  <si>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</si>
  <si>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</si>
  <si>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</si>
  <si>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</si>
  <si>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</si>
  <si>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</si>
  <si>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</si>
  <si>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</si>
  <si>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</si>
  <si>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</si>
  <si>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</si>
  <si>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</si>
  <si>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</si>
  <si>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</si>
  <si>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</si>
  <si>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</si>
  <si>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</si>
  <si>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</si>
  <si>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</si>
  <si>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</si>
  <si>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</si>
  <si>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</si>
  <si>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</si>
  <si>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</si>
  <si>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</si>
  <si>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</si>
  <si>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</si>
  <si>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</si>
  <si>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</si>
  <si>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</si>
  <si>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</si>
  <si>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</si>
  <si>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</si>
  <si>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</si>
  <si>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</si>
  <si>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</si>
  <si>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</si>
  <si>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</si>
  <si>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</si>
  <si>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</si>
  <si>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</si>
  <si>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</si>
  <si>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</si>
  <si>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</si>
  <si>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</si>
  <si>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</si>
  <si>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</si>
  <si>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</si>
  <si>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</si>
  <si>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</si>
  <si>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</si>
  <si>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</si>
  <si>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</si>
  <si>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</si>
  <si>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</si>
  <si>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</si>
  <si>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</si>
  <si>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</si>
  <si>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</si>
  <si>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</si>
  <si>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</si>
  <si>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</si>
  <si>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</si>
  <si>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</si>
  <si>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</si>
  <si>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</si>
  <si>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</si>
  <si>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</si>
  <si>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</si>
  <si>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</si>
  <si>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</si>
  <si>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</si>
  <si>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</si>
  <si>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</si>
  <si>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</si>
  <si>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</si>
  <si>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</si>
  <si>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</si>
  <si>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</si>
  <si>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</si>
  <si>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</si>
  <si>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</si>
  <si>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</si>
  <si>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</si>
  <si>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</si>
  <si>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</si>
  <si>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</si>
  <si>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</si>
  <si>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</si>
  <si>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</si>
  <si>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</si>
  <si>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</si>
  <si>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</si>
  <si>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</si>
  <si>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</si>
  <si>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</si>
  <si>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</si>
  <si>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</si>
  <si>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</si>
  <si>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</si>
  <si>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</si>
  <si>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</si>
  <si>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</si>
  <si>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</si>
  <si>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</si>
  <si>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</si>
  <si>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</si>
  <si>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</si>
  <si>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</si>
  <si>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</si>
  <si>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</si>
  <si>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</si>
  <si>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</si>
  <si>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</si>
  <si>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</si>
  <si>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</si>
  <si>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</si>
  <si>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</si>
  <si>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</si>
  <si>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</si>
  <si>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</si>
  <si>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</si>
  <si>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</si>
  <si>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</si>
  <si>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</si>
  <si>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</si>
  <si>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</si>
  <si>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</si>
  <si>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</si>
  <si>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</si>
  <si>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</si>
  <si>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</si>
  <si>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</si>
  <si>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</si>
  <si>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</si>
  <si>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</si>
  <si>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</si>
  <si>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</si>
  <si>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</si>
  <si>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</si>
  <si>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</si>
  <si>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</si>
  <si>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</si>
  <si>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</si>
  <si>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</si>
  <si>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</si>
  <si>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</si>
  <si>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</si>
  <si>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</si>
  <si>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</si>
  <si>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</si>
  <si>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</si>
  <si>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</si>
  <si>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</si>
  <si>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</si>
  <si>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</si>
  <si>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</si>
  <si>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</si>
  <si>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</si>
  <si>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</si>
  <si>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</si>
  <si>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</si>
  <si>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</si>
  <si>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</si>
  <si>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</si>
  <si>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</si>
  <si>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</si>
  <si>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</si>
  <si>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</si>
  <si>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</si>
  <si>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</si>
  <si>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</si>
  <si>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</si>
  <si>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</si>
  <si>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</si>
  <si>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</si>
  <si>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</si>
  <si>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</si>
  <si>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</si>
  <si>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</si>
  <si>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</si>
  <si>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</si>
  <si>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</si>
  <si>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</si>
  <si>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</si>
  <si>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</si>
  <si>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</si>
  <si>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</si>
  <si>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</si>
  <si>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</si>
  <si>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</si>
  <si>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</si>
  <si>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</si>
  <si>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</si>
  <si>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</si>
  <si>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</si>
  <si>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</si>
  <si>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</si>
  <si>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</si>
  <si>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</si>
  <si>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</si>
  <si>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</si>
  <si>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</si>
  <si>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</si>
  <si>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</si>
  <si>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</si>
  <si>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</si>
  <si>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</si>
  <si>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</si>
  <si>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</si>
  <si>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</si>
  <si>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</si>
  <si>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</si>
  <si>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</si>
  <si>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</si>
  <si>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</si>
  <si>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</si>
  <si>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</si>
  <si>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</si>
  <si>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</si>
  <si>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</si>
  <si>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</si>
  <si>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</si>
  <si>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</si>
  <si>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</si>
  <si>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</si>
  <si>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</si>
  <si>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</si>
  <si>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</si>
  <si>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</si>
  <si>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</si>
  <si>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</si>
  <si>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</si>
  <si>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</si>
  <si>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</si>
  <si>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</si>
  <si>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</si>
  <si>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</si>
  <si>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</si>
  <si>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</si>
  <si>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</si>
  <si>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</si>
  <si>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</si>
  <si>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</si>
  <si>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</si>
  <si>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</si>
  <si>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</si>
  <si>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</si>
  <si>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</si>
  <si>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</si>
  <si>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</si>
  <si>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</si>
  <si>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</si>
  <si>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</si>
  <si>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</si>
  <si>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</si>
  <si>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</si>
  <si>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</si>
  <si>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</si>
  <si>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</si>
  <si>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</si>
  <si>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</si>
  <si>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</si>
  <si>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</si>
  <si>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</si>
  <si>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</si>
  <si>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</si>
  <si>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</si>
  <si>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</si>
  <si>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</si>
  <si>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</si>
  <si>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</si>
  <si>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</si>
  <si>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</si>
  <si>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</si>
  <si>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</si>
  <si>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</si>
  <si>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</si>
  <si>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</si>
  <si>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</si>
  <si>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</si>
  <si>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</si>
  <si>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</si>
  <si>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</si>
  <si>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</si>
  <si>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</si>
  <si>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</si>
  <si>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</si>
  <si>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</si>
  <si>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</si>
  <si>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</si>
  <si>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</si>
  <si>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</si>
  <si>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</si>
  <si>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</si>
  <si>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</si>
  <si>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</si>
  <si>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</si>
  <si>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</si>
  <si>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</si>
  <si>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</si>
  <si>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</si>
  <si>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</si>
  <si>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</si>
  <si>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</si>
  <si>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</si>
  <si>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</si>
  <si>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</si>
  <si>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</si>
  <si>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</si>
  <si>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</si>
  <si>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</si>
  <si>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</si>
  <si>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</si>
  <si>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</si>
  <si>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</si>
  <si>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</si>
  <si>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</si>
  <si>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</si>
  <si>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</si>
  <si>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</si>
  <si>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</si>
  <si>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</si>
  <si>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</si>
  <si>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</si>
  <si>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</si>
  <si>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</si>
  <si>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</si>
  <si>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</si>
  <si>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</si>
  <si>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</si>
  <si>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</si>
  <si>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</si>
  <si>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</si>
  <si>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</si>
  <si>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</si>
  <si>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</si>
  <si>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</si>
  <si>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</si>
  <si>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</si>
  <si>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</si>
  <si>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</si>
  <si>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</si>
  <si>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</si>
  <si>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</si>
  <si>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</si>
  <si>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</si>
  <si>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</si>
  <si>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</si>
  <si>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</si>
  <si>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</si>
  <si>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</si>
  <si>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</si>
  <si>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</si>
  <si>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</si>
  <si>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</si>
  <si>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</si>
  <si>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</si>
  <si>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</si>
  <si>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</si>
  <si>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</si>
  <si>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</si>
  <si>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</si>
  <si>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</si>
  <si>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</si>
  <si>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</si>
  <si>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</si>
  <si>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</si>
  <si>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</si>
  <si>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</si>
  <si>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</si>
  <si>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</si>
  <si>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</si>
  <si>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</si>
  <si>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</si>
  <si>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</si>
  <si>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</si>
  <si>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</si>
  <si>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</si>
  <si>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</si>
  <si>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</si>
  <si>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</si>
  <si>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</si>
  <si>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</si>
  <si>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</si>
  <si>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</si>
  <si>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</si>
  <si>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</si>
  <si>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</si>
  <si>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</si>
  <si>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</si>
  <si>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</si>
  <si>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</si>
  <si>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</si>
  <si>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</si>
  <si>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</si>
  <si>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</si>
  <si>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</si>
  <si>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</si>
  <si>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</si>
  <si>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</si>
  <si>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</si>
  <si>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</si>
  <si>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</si>
  <si>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</si>
  <si>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</si>
  <si>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</si>
  <si>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</si>
  <si>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</si>
  <si>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</si>
  <si>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</si>
  <si>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</si>
  <si>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</si>
  <si>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</si>
  <si>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</si>
  <si>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</si>
  <si>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</si>
  <si>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</si>
  <si>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</si>
  <si>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</si>
  <si>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</si>
  <si>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</si>
  <si>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</si>
  <si>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</si>
  <si>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</si>
  <si>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</si>
  <si>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</si>
  <si>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</si>
  <si>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</si>
  <si>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</si>
  <si>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</si>
  <si>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</si>
  <si>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</si>
  <si>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</si>
  <si>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</si>
  <si>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</si>
  <si>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</si>
  <si>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</si>
  <si>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</si>
  <si>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</si>
  <si>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</si>
  <si>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</si>
  <si>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</si>
  <si>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</si>
  <si>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</si>
  <si>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</si>
  <si>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</si>
  <si>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</si>
  <si>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</si>
  <si>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</si>
  <si>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</si>
  <si>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</si>
  <si>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</si>
  <si>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</si>
  <si>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</si>
  <si>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</si>
  <si>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</si>
  <si>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</si>
  <si>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</si>
  <si>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</si>
  <si>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</si>
  <si>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</si>
  <si>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</si>
  <si>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</si>
  <si>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</si>
  <si>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</si>
  <si>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</si>
  <si>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</si>
  <si>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</si>
  <si>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</si>
  <si>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</si>
  <si>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</si>
  <si>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</si>
  <si>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</si>
  <si>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</si>
  <si>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</si>
  <si>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</si>
  <si>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</si>
  <si>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</si>
  <si>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</si>
  <si>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</si>
  <si>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</si>
  <si>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</si>
  <si>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</si>
  <si>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</si>
  <si>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</si>
  <si>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</si>
  <si>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</si>
  <si>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</si>
  <si>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</si>
  <si>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</si>
  <si>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</si>
  <si>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</si>
  <si>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</si>
  <si>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</si>
  <si>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</si>
  <si>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</si>
  <si>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</si>
  <si>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</si>
  <si>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</si>
  <si>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</si>
  <si>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</si>
  <si>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</si>
  <si>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</si>
  <si>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</si>
  <si>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</si>
  <si>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</si>
  <si>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</si>
  <si>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</si>
  <si>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</si>
  <si>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</si>
  <si>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</si>
  <si>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</si>
  <si>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</si>
  <si>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</si>
  <si>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</si>
  <si>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</si>
  <si>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</si>
  <si>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</si>
  <si>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</si>
  <si>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</si>
  <si>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</si>
  <si>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</si>
  <si>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</si>
  <si>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</si>
  <si>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</si>
  <si>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</si>
  <si>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</si>
  <si>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</si>
  <si>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</si>
  <si>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</si>
  <si>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</si>
  <si>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</si>
  <si>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</si>
  <si>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</si>
  <si>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</si>
  <si>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</si>
  <si>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</si>
  <si>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</si>
  <si>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</si>
  <si>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</si>
  <si>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</si>
  <si>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</si>
  <si>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</si>
  <si>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</si>
  <si>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</si>
  <si>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</si>
  <si>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</si>
  <si>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</si>
  <si>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</si>
  <si>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</si>
  <si>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</si>
  <si>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</si>
  <si>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</si>
  <si>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</si>
  <si>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</si>
  <si>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</si>
  <si>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</si>
  <si>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</si>
  <si>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</si>
  <si>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</si>
  <si>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</si>
  <si>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</si>
  <si>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</si>
  <si>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</si>
  <si>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</si>
  <si>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</si>
  <si>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</si>
  <si>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</si>
  <si>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</si>
  <si>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</si>
  <si>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</si>
  <si>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</si>
  <si>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</si>
  <si>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</si>
  <si>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</si>
  <si>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</si>
  <si>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</si>
  <si>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</si>
  <si>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</si>
  <si>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</si>
  <si>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</si>
  <si>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</si>
  <si>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</si>
  <si>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</si>
  <si>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</si>
  <si>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</si>
  <si>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</si>
  <si>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</si>
  <si>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</si>
  <si>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</si>
  <si>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</si>
  <si>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</si>
  <si>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</si>
  <si>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</si>
  <si>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</si>
  <si>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</si>
  <si>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</si>
  <si>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</si>
  <si>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</si>
  <si>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</si>
  <si>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</si>
  <si>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</si>
  <si>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</si>
  <si>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</si>
  <si>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</si>
  <si>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</si>
  <si>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</si>
  <si>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</si>
  <si>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</si>
  <si>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</si>
  <si>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</si>
  <si>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</si>
  <si>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</si>
  <si>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</si>
  <si>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</si>
  <si>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</si>
  <si>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</si>
  <si>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</si>
  <si>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</si>
  <si>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</si>
  <si>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</si>
  <si>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</si>
  <si>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</si>
  <si>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</si>
  <si>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</si>
  <si>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</si>
  <si>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</si>
  <si>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</si>
  <si>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</si>
  <si>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</si>
  <si>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</si>
  <si>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</si>
  <si>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</si>
  <si>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</si>
  <si>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</si>
  <si>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</si>
  <si>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</si>
  <si>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</si>
  <si>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</si>
  <si>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</si>
  <si>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</si>
  <si>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</si>
  <si>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</si>
  <si>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</si>
  <si>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</si>
  <si>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</si>
  <si>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</si>
  <si>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</si>
  <si>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</si>
  <si>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</si>
  <si>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</si>
  <si>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</si>
  <si>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</si>
  <si>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</si>
  <si>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</si>
  <si>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</si>
  <si>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</si>
  <si>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</si>
  <si>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</si>
  <si>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</si>
  <si>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</si>
  <si>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</si>
  <si>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</si>
  <si>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</si>
  <si>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</si>
  <si>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</si>
  <si>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</si>
  <si>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</si>
  <si>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</si>
  <si>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</si>
  <si>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</si>
  <si>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</si>
  <si>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</si>
  <si>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</si>
  <si>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</si>
  <si>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</si>
  <si>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</si>
  <si>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</si>
  <si>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</si>
  <si>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</si>
  <si>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</si>
  <si>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</si>
  <si>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</si>
  <si>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</si>
  <si>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</si>
  <si>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</si>
  <si>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</si>
  <si>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</si>
  <si>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</si>
  <si>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</si>
  <si>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</si>
  <si>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</si>
  <si>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</si>
  <si>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</si>
  <si>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</si>
  <si>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</si>
  <si>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</si>
  <si>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</si>
  <si>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</si>
  <si>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</si>
  <si>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</si>
  <si>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</si>
  <si>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</si>
  <si>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</si>
  <si>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</si>
  <si>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</si>
  <si>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</si>
  <si>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</si>
  <si>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</si>
  <si>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</si>
  <si>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</si>
  <si>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</si>
  <si>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</si>
  <si>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</si>
  <si>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</si>
  <si>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</si>
  <si>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</si>
  <si>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</si>
  <si>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</si>
  <si>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</si>
  <si>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</si>
  <si>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</si>
  <si>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</si>
  <si>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</si>
  <si>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</si>
  <si>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</si>
  <si>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</si>
  <si>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</si>
  <si>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</si>
  <si>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</si>
  <si>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</si>
  <si>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</si>
  <si>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</si>
  <si>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</si>
  <si>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</si>
  <si>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</si>
  <si>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</si>
  <si>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</si>
  <si>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</si>
  <si>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</si>
  <si>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</si>
  <si>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</si>
  <si>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</si>
  <si>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</si>
  <si>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</si>
  <si>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</si>
  <si>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</si>
  <si>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</si>
  <si>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</si>
  <si>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</si>
  <si>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</si>
  <si>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</si>
  <si>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</si>
  <si>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</si>
  <si>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</si>
  <si>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</si>
  <si>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</si>
  <si>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</si>
  <si>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</si>
  <si>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</si>
  <si>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</si>
  <si>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</si>
  <si>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</si>
  <si>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</si>
  <si>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</si>
  <si>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</si>
  <si>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</si>
  <si>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</si>
  <si>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</si>
  <si>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</si>
  <si>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</si>
  <si>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</si>
  <si>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</si>
  <si>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</si>
  <si>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</si>
  <si>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</si>
  <si>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</si>
  <si>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</si>
  <si>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</si>
  <si>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</si>
  <si>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</si>
  <si>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</si>
  <si>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</si>
  <si>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</si>
  <si>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</si>
  <si>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</si>
  <si>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</si>
  <si>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</si>
  <si>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</si>
  <si>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</si>
  <si>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</si>
  <si>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</si>
  <si>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</si>
  <si>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</si>
  <si>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</si>
  <si>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</si>
  <si>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</si>
  <si>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</si>
  <si>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</si>
  <si>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</si>
  <si>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</si>
  <si>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</si>
  <si>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</si>
  <si>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</si>
  <si>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</si>
  <si>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</si>
  <si>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</si>
  <si>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</si>
  <si>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</si>
  <si>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</si>
  <si>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</si>
  <si>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</si>
  <si>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</si>
  <si>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</si>
  <si>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</si>
  <si>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</si>
  <si>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</si>
  <si>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</si>
  <si>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</si>
  <si>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</si>
  <si>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</si>
  <si>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</si>
  <si>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</si>
  <si>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</si>
  <si>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</si>
  <si>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</si>
  <si>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</si>
  <si>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</si>
  <si>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</si>
  <si>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</si>
  <si>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</si>
  <si>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</si>
  <si>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</si>
  <si>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</si>
  <si>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</si>
  <si>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</si>
  <si>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</si>
  <si>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</si>
  <si>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</si>
  <si>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</si>
  <si>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</si>
  <si>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</si>
  <si>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</si>
  <si>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</si>
  <si>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</si>
  <si>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</si>
  <si>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</si>
  <si>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</si>
  <si>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</si>
  <si>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</si>
  <si>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</si>
  <si>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</si>
  <si>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</si>
  <si>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</si>
  <si>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</si>
  <si>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</si>
  <si>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</si>
  <si>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</si>
  <si>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</si>
  <si>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</si>
  <si>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</si>
  <si>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</si>
  <si>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</si>
  <si>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</si>
  <si>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</si>
  <si>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</si>
  <si>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</si>
  <si>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</si>
  <si>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</si>
  <si>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</si>
  <si>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</si>
  <si>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</si>
  <si>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</si>
  <si>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</si>
  <si>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</si>
  <si>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</si>
  <si>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</si>
  <si>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</si>
  <si>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</si>
  <si>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</si>
  <si>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</si>
  <si>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</si>
  <si>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</si>
  <si>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</si>
  <si>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</si>
  <si>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</si>
  <si>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</si>
  <si>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</si>
  <si>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</si>
  <si>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</si>
  <si>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</si>
  <si>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</si>
  <si>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</si>
  <si>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</si>
  <si>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</si>
  <si>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</si>
  <si>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</si>
  <si>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</si>
  <si>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</si>
  <si>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</si>
  <si>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</si>
  <si>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</si>
  <si>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</si>
  <si>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</si>
  <si>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</si>
  <si>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</si>
  <si>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</si>
  <si>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</si>
  <si>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</si>
  <si>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</si>
  <si>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</si>
  <si>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</si>
  <si>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</si>
  <si>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</si>
  <si>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</si>
  <si>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</si>
  <si>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</si>
  <si>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</si>
  <si>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</si>
  <si>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</si>
  <si>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</si>
  <si>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</si>
  <si>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</si>
  <si>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</si>
  <si>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</si>
  <si>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</si>
  <si>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</si>
  <si>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</si>
  <si>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</si>
  <si>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</si>
  <si>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</si>
  <si>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</si>
  <si>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</si>
  <si>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</si>
  <si>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</si>
  <si>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</si>
  <si>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</si>
  <si>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</si>
  <si>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</si>
  <si>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</si>
  <si>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</si>
  <si>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</si>
  <si>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</si>
  <si>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</si>
  <si>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</si>
  <si>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</si>
  <si>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</si>
  <si>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</si>
  <si>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</si>
  <si>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</si>
  <si>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</si>
  <si>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</si>
  <si>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</si>
  <si>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</si>
  <si>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</si>
  <si>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</si>
  <si>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</si>
  <si>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</si>
  <si>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</si>
  <si>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</si>
  <si>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</si>
  <si>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</si>
  <si>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</si>
  <si>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</si>
  <si>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</si>
  <si>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</si>
  <si>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</si>
  <si>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</si>
  <si>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</si>
  <si>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</si>
  <si>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</si>
  <si>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</si>
  <si>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</si>
  <si>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</si>
  <si>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</si>
  <si>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</si>
  <si>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</si>
  <si>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</si>
  <si>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</si>
  <si>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</si>
  <si>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</si>
  <si>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</si>
  <si>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</si>
  <si>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</si>
  <si>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</si>
  <si>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</si>
  <si>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</si>
  <si>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</si>
  <si>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</si>
  <si>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</si>
  <si>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</si>
  <si>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</si>
  <si>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</si>
  <si>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</si>
  <si>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</si>
  <si>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</si>
  <si>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</si>
  <si>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</si>
  <si>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</si>
  <si>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</si>
  <si>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</si>
  <si>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</si>
  <si>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</si>
  <si>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</si>
  <si>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</si>
  <si>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</si>
  <si>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</si>
  <si>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</si>
  <si>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</si>
  <si>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</si>
  <si>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</si>
  <si>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</si>
  <si>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</si>
  <si>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</si>
  <si>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</si>
  <si>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</si>
  <si>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</si>
  <si>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</si>
  <si>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</si>
  <si>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</si>
  <si>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</si>
  <si>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</si>
  <si>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</si>
  <si>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</si>
  <si>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</si>
  <si>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</si>
  <si>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</si>
  <si>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</si>
  <si>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</si>
  <si>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</si>
  <si>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</si>
  <si>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</si>
  <si>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</si>
  <si>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</si>
  <si>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</si>
  <si>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</si>
  <si>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</si>
  <si>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</si>
  <si>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</si>
  <si>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</si>
  <si>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</si>
  <si>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</si>
  <si>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</si>
  <si>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</si>
  <si>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</si>
  <si>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</si>
  <si>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</si>
  <si>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</si>
  <si>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</si>
  <si>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</si>
  <si>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</si>
  <si>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</si>
  <si>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</si>
  <si>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</si>
  <si>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</si>
  <si>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</si>
  <si>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</si>
  <si>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</si>
  <si>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</si>
  <si>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</si>
  <si>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</si>
  <si>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</si>
  <si>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</si>
  <si>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</si>
  <si>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</si>
  <si>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</si>
  <si>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</si>
  <si>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</si>
  <si>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</si>
  <si>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</si>
  <si>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</si>
  <si>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</si>
  <si>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</si>
  <si>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</si>
  <si>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</si>
  <si>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</si>
  <si>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</si>
  <si>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</si>
  <si>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</si>
  <si>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</si>
  <si>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</si>
  <si>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</si>
  <si>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</si>
  <si>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</si>
  <si>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</si>
  <si>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</si>
  <si>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</si>
  <si>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</si>
  <si>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</si>
  <si>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</si>
  <si>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</si>
  <si>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</si>
  <si>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</si>
  <si>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</si>
  <si>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</si>
  <si>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</si>
  <si>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</si>
  <si>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</si>
  <si>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</si>
  <si>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</si>
  <si>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</si>
  <si>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</si>
  <si>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</si>
  <si>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</si>
  <si>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</si>
  <si>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</si>
  <si>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</si>
  <si>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</si>
  <si>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</si>
  <si>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</si>
  <si>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</si>
  <si>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</si>
  <si>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</si>
  <si>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</si>
  <si>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</si>
  <si>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</si>
  <si>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</si>
  <si>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</si>
  <si>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</si>
  <si>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</si>
  <si>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</si>
  <si>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</si>
  <si>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</si>
  <si>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</si>
  <si>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</si>
  <si>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</si>
  <si>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</si>
  <si>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</si>
  <si>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</si>
  <si>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</si>
  <si>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</si>
  <si>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</si>
  <si>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</si>
  <si>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</si>
  <si>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</si>
  <si>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</si>
  <si>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</si>
  <si>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</si>
  <si>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</si>
  <si>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</si>
  <si>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</si>
  <si>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</si>
  <si>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</si>
  <si>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</si>
  <si>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</si>
  <si>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</si>
  <si>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</si>
  <si>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</si>
  <si>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</si>
  <si>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</si>
  <si>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</si>
  <si>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</si>
  <si>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</si>
  <si>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</si>
  <si>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</si>
  <si>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</si>
  <si>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</si>
  <si>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</si>
  <si>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</si>
  <si>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</si>
  <si>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</si>
  <si>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</si>
  <si>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</si>
  <si>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</si>
  <si>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</si>
  <si>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</si>
  <si>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</si>
  <si>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</si>
  <si>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</si>
  <si>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</si>
  <si>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</si>
  <si>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</si>
  <si>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</si>
  <si>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</si>
  <si>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</si>
  <si>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</si>
  <si>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</si>
  <si>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</si>
  <si>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</si>
  <si>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</si>
  <si>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</si>
  <si>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</si>
  <si>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</si>
  <si>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</si>
  <si>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</si>
  <si>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</si>
  <si>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</si>
  <si>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</si>
  <si>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</si>
  <si>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</si>
  <si>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</si>
  <si>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</si>
  <si>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</si>
  <si>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</si>
  <si>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</si>
  <si>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</si>
  <si>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</si>
  <si>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</si>
  <si>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</si>
  <si>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</si>
  <si>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</si>
  <si>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</si>
  <si>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</si>
  <si>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</si>
  <si>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</si>
  <si>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</si>
  <si>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</si>
  <si>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</si>
  <si>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</si>
  <si>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</si>
  <si>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</si>
  <si>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</si>
  <si>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</si>
  <si>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</si>
  <si>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</si>
  <si>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</si>
  <si>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</si>
  <si>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</si>
  <si>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</si>
  <si>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</si>
  <si>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</si>
  <si>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</si>
  <si>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</si>
  <si>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</si>
  <si>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</si>
  <si>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</si>
  <si>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</si>
  <si>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</si>
  <si>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</si>
  <si>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</si>
  <si>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</si>
  <si>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</si>
  <si>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</si>
  <si>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</si>
  <si>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</si>
  <si>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</si>
  <si>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</si>
  <si>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</si>
  <si>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</si>
  <si>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</si>
  <si>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</si>
  <si>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</si>
  <si>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</si>
  <si>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</si>
  <si>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</si>
  <si>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</si>
  <si>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</si>
  <si>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</si>
  <si>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</si>
  <si>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</si>
  <si>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</si>
  <si>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</si>
  <si>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</si>
  <si>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</si>
  <si>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</si>
  <si>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</si>
  <si>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</si>
  <si>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</si>
  <si>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</si>
  <si>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</si>
  <si>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</si>
  <si>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</si>
  <si>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</si>
  <si>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</si>
  <si>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</si>
  <si>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</si>
  <si>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</si>
  <si>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</si>
  <si>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</si>
  <si>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</si>
  <si>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</si>
  <si>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</si>
  <si>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</si>
  <si>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</si>
  <si>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</si>
  <si>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</si>
  <si>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</si>
  <si>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</si>
  <si>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</si>
  <si>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</si>
  <si>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</si>
  <si>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</si>
  <si>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</si>
  <si>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</si>
  <si>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</si>
  <si>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</si>
  <si>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</si>
  <si>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</si>
  <si>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</si>
  <si>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</si>
  <si>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</si>
  <si>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</si>
  <si>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</si>
  <si>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</si>
  <si>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</si>
  <si>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</si>
  <si>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</si>
  <si>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</si>
  <si>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</si>
  <si>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</si>
  <si>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</si>
  <si>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</si>
  <si>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</si>
  <si>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</si>
  <si>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</si>
  <si>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</si>
  <si>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</si>
  <si>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</si>
  <si>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</si>
  <si>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</si>
  <si>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</si>
  <si>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</si>
  <si>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</si>
  <si>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</si>
  <si>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</si>
  <si>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</si>
  <si>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</si>
  <si>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</si>
  <si>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</si>
  <si>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</si>
  <si>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</si>
  <si>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</si>
  <si>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</si>
  <si>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</si>
  <si>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</si>
  <si>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</si>
  <si>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</si>
  <si>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</si>
  <si>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</si>
  <si>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</si>
  <si>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</si>
  <si>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</si>
  <si>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</si>
  <si>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</si>
  <si>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</si>
  <si>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</si>
  <si>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</si>
  <si>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</si>
  <si>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</si>
  <si>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</si>
  <si>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</si>
  <si>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</si>
  <si>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</si>
  <si>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</si>
  <si>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</si>
  <si>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</si>
  <si>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</si>
  <si>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</si>
  <si>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</si>
  <si>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</si>
  <si>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</si>
  <si>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</si>
  <si>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</si>
  <si>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</si>
  <si>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</si>
  <si>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</si>
  <si>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</si>
  <si>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</si>
  <si>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</si>
  <si>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</si>
  <si>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</si>
  <si>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</si>
  <si>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</si>
  <si>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</si>
  <si>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</si>
  <si>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</si>
  <si>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</si>
  <si>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</si>
  <si>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</si>
  <si>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</si>
  <si>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</si>
  <si>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</si>
  <si>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</si>
  <si>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</si>
  <si>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</si>
  <si>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</si>
  <si>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</si>
  <si>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</si>
  <si>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</si>
  <si>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</si>
  <si>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</si>
  <si>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</si>
  <si>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</si>
  <si>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</si>
  <si>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</si>
  <si>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</si>
  <si>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</si>
  <si>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</si>
  <si>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</si>
  <si>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</si>
  <si>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</si>
  <si>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</si>
  <si>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</si>
  <si>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</si>
  <si>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</si>
  <si>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</si>
  <si>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</si>
  <si>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</si>
  <si>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</si>
  <si>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</si>
  <si>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</si>
  <si>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</si>
  <si>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</si>
  <si>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</si>
  <si>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</si>
  <si>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</si>
  <si>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</si>
  <si>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</si>
  <si>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</si>
  <si>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</si>
  <si>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</si>
  <si>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</si>
  <si>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</si>
  <si>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</si>
  <si>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</si>
  <si>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</si>
  <si>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</si>
  <si>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</si>
  <si>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</si>
  <si>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</si>
  <si>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</si>
  <si>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</si>
  <si>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</si>
  <si>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</si>
  <si>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</si>
  <si>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</si>
  <si>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</si>
  <si>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</si>
  <si>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</si>
  <si>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</si>
  <si>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</si>
  <si>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</si>
  <si>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</si>
  <si>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</si>
  <si>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</si>
  <si>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</si>
  <si>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</si>
  <si>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</si>
  <si>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</si>
  <si>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</si>
  <si>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</si>
  <si>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</si>
  <si>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</si>
  <si>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</si>
  <si>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</si>
  <si>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</si>
  <si>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</si>
  <si>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</si>
  <si>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</si>
  <si>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</si>
  <si>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</si>
  <si>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</si>
  <si>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</si>
  <si>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</si>
  <si>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</si>
  <si>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</si>
  <si>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</si>
  <si>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</si>
  <si>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</si>
  <si>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</si>
  <si>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</si>
  <si>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</si>
  <si>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</si>
  <si>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</si>
  <si>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</si>
  <si>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</si>
  <si>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</si>
  <si>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</si>
  <si>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</si>
  <si>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</si>
  <si>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</si>
  <si>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</si>
  <si>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</si>
  <si>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</si>
  <si>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</si>
  <si>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</si>
  <si>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</si>
  <si>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</si>
  <si>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</si>
  <si>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</si>
  <si>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</si>
  <si>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</si>
  <si>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</si>
  <si>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</si>
  <si>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</si>
  <si>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</si>
  <si>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</si>
  <si>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</si>
  <si>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</si>
  <si>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</si>
  <si>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</si>
  <si>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</si>
  <si>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</si>
  <si>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</si>
  <si>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</si>
  <si>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</si>
  <si>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</si>
  <si>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</si>
  <si>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</si>
  <si>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</si>
  <si>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</si>
  <si>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</si>
  <si>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</si>
  <si>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</si>
  <si>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</si>
  <si>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</si>
  <si>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</si>
  <si>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</si>
  <si>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</si>
  <si>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</si>
  <si>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</si>
  <si>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</si>
  <si>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</si>
  <si>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</si>
  <si>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</si>
  <si>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</si>
  <si>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</si>
  <si>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</si>
  <si>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</si>
  <si>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</si>
  <si>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</si>
  <si>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</si>
  <si>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</si>
  <si>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</si>
  <si>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</si>
  <si>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</si>
  <si>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</si>
  <si>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</si>
  <si>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</si>
  <si>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</si>
  <si>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</si>
  <si>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</si>
  <si>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</si>
  <si>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</si>
  <si>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</si>
  <si>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</si>
  <si>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</si>
  <si>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</si>
  <si>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</si>
  <si>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</si>
  <si>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</si>
  <si>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</si>
  <si>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</si>
  <si>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</si>
  <si>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</si>
  <si>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</si>
  <si>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</si>
  <si>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</si>
  <si>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</si>
  <si>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</si>
  <si>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</si>
  <si>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</si>
  <si>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</si>
  <si>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</si>
  <si>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</si>
  <si>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</si>
  <si>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</si>
  <si>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</si>
  <si>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</si>
  <si>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</si>
  <si>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</si>
  <si>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</si>
  <si>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</si>
  <si>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</si>
  <si>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</si>
  <si>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</si>
  <si>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</si>
  <si>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</si>
  <si>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</si>
  <si>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</si>
  <si>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</si>
  <si>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</si>
  <si>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</si>
  <si>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</si>
  <si>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</si>
  <si>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</si>
  <si>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</si>
  <si>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</si>
  <si>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</si>
  <si>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</si>
  <si>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</si>
  <si>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</si>
  <si>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</si>
  <si>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</si>
  <si>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</si>
  <si>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</si>
  <si>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</si>
  <si>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</si>
  <si>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</si>
  <si>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</si>
  <si>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</si>
  <si>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</si>
  <si>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</si>
  <si>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</si>
  <si>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</si>
  <si>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</si>
  <si>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</si>
  <si>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</si>
  <si>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</si>
  <si>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</si>
  <si>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</si>
  <si>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</si>
  <si>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</si>
  <si>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</si>
  <si>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</si>
  <si>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</si>
  <si>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</si>
  <si>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</si>
  <si>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</si>
  <si>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</si>
  <si>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</si>
  <si>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</si>
  <si>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</si>
  <si>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</si>
  <si>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</si>
  <si>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</si>
  <si>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</si>
  <si>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</si>
  <si>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</si>
  <si>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</si>
  <si>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</si>
  <si>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</si>
  <si>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</si>
  <si>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</si>
  <si>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</si>
  <si>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</si>
  <si>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</si>
  <si>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</si>
  <si>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</si>
  <si>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</si>
  <si>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</si>
  <si>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</si>
  <si>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</si>
  <si>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</si>
  <si>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</si>
  <si>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</si>
  <si>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</si>
  <si>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</si>
  <si>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</si>
  <si>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</si>
  <si>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</si>
  <si>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</si>
  <si>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</si>
  <si>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</si>
  <si>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</si>
  <si>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</si>
  <si>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</si>
  <si>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</si>
  <si>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</si>
  <si>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</si>
  <si>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</si>
  <si>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</si>
  <si>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</si>
  <si>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</si>
  <si>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</si>
  <si>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</si>
  <si>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</si>
  <si>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</si>
  <si>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</si>
  <si>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</si>
  <si>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</si>
  <si>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</si>
  <si>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</si>
  <si>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</si>
  <si>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</si>
  <si>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</si>
  <si>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</si>
  <si>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</si>
  <si>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</si>
  <si>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</si>
  <si>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</si>
  <si>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</si>
  <si>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</si>
  <si>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</si>
  <si>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</si>
  <si>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</si>
  <si>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</si>
  <si>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</si>
  <si>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</si>
  <si>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</si>
  <si>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</si>
  <si>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</si>
  <si>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</si>
  <si>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</si>
  <si>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</si>
  <si>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</si>
  <si>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</si>
  <si>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</si>
  <si>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</si>
  <si>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</si>
  <si>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</si>
  <si>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</si>
  <si>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</si>
  <si>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</si>
  <si>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</si>
  <si>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</si>
  <si>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</si>
  <si>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</si>
  <si>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</si>
  <si>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</si>
  <si>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</si>
  <si>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</si>
  <si>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</si>
  <si>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</si>
  <si>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</si>
  <si>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</si>
  <si>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</si>
  <si>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</si>
  <si>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</si>
  <si>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</si>
  <si>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</si>
  <si>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</si>
  <si>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</si>
  <si>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</si>
  <si>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</si>
  <si>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</si>
  <si>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</si>
  <si>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</si>
  <si>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</si>
  <si>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</si>
  <si>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</si>
  <si>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</si>
  <si>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</si>
  <si>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</si>
  <si>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</si>
  <si>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</si>
  <si>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</si>
  <si>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</si>
  <si>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</si>
  <si>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</si>
  <si>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</si>
  <si>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</si>
  <si>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</si>
  <si>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</si>
  <si>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</si>
  <si>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</si>
  <si>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</si>
  <si>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</si>
  <si>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</si>
  <si>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</si>
  <si>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</si>
  <si>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</si>
  <si>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</si>
  <si>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</si>
  <si>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</si>
  <si>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</si>
  <si>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</si>
  <si>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</si>
  <si>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</si>
  <si>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</si>
  <si>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</si>
  <si>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</si>
  <si>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</si>
  <si>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</si>
  <si>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</si>
  <si>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</si>
  <si>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</si>
  <si>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</si>
  <si>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</si>
  <si>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</si>
  <si>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</si>
  <si>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</si>
  <si>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</si>
  <si>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</si>
  <si>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</si>
  <si>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</si>
  <si>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</si>
  <si>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</si>
  <si>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</si>
  <si>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</si>
  <si>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</si>
  <si>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</si>
  <si>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</si>
  <si>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</si>
  <si>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</si>
  <si>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</si>
  <si>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</si>
  <si>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</si>
  <si>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</si>
  <si>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</si>
  <si>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</si>
  <si>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</si>
  <si>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</si>
  <si>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</si>
  <si>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</si>
  <si>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</si>
  <si>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</si>
  <si>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</si>
  <si>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</si>
  <si>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</si>
  <si>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</si>
  <si>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</si>
  <si>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</si>
  <si>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</si>
  <si>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</si>
  <si>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</si>
  <si>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</si>
  <si>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</si>
  <si>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</si>
  <si>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</si>
  <si>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</si>
  <si>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</si>
  <si>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</si>
  <si>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</si>
  <si>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</si>
  <si>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</si>
  <si>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</si>
  <si>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</si>
  <si>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</si>
  <si>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</si>
  <si>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</si>
  <si>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</si>
  <si>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</si>
  <si>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</si>
  <si>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</si>
  <si>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</si>
  <si>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</si>
  <si>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</si>
  <si>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</si>
  <si>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</si>
  <si>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</si>
  <si>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</si>
  <si>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</si>
  <si>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</si>
  <si>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</si>
  <si>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</si>
  <si>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</si>
  <si>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</si>
  <si>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</si>
  <si>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</si>
  <si>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</si>
  <si>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</si>
  <si>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</si>
  <si>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</si>
  <si>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</si>
  <si>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</si>
  <si>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</si>
  <si>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</si>
  <si>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</si>
  <si>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</si>
  <si>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</si>
  <si>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</si>
  <si>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</si>
  <si>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</si>
  <si>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</si>
  <si>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</si>
  <si>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</si>
  <si>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</si>
  <si>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</si>
  <si>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</si>
  <si>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</si>
  <si>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</si>
  <si>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</si>
  <si>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</si>
  <si>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</si>
  <si>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</si>
  <si>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</si>
  <si>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</si>
  <si>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</si>
  <si>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</si>
  <si>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</si>
  <si>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</si>
  <si>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</si>
  <si>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</si>
  <si>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</si>
  <si>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</si>
  <si>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</si>
  <si>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</si>
  <si>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</si>
  <si>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</si>
  <si>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</si>
  <si>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</si>
  <si>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</si>
  <si>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</si>
  <si>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</si>
  <si>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</si>
  <si>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</si>
  <si>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</si>
  <si>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</si>
  <si>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</si>
  <si>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</si>
  <si>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</si>
  <si>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</si>
  <si>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</si>
  <si>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</si>
  <si>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</si>
  <si>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</si>
  <si>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</si>
  <si>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</si>
  <si>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</si>
  <si>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</si>
  <si>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</si>
  <si>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</si>
  <si>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</si>
  <si>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</si>
  <si>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</si>
  <si>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</si>
  <si>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</si>
  <si>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</si>
  <si>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</si>
  <si>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</si>
  <si>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</si>
  <si>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</si>
  <si>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</si>
  <si>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</si>
  <si>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</si>
  <si>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</si>
  <si>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</si>
  <si>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</si>
  <si>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</si>
  <si>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</si>
  <si>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</si>
  <si>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</si>
  <si>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</si>
  <si>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</si>
  <si>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</si>
  <si>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</si>
  <si>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</si>
  <si>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</si>
  <si>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</si>
  <si>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</si>
  <si>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</si>
  <si>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</si>
  <si>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</si>
  <si>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</si>
  <si>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</si>
  <si>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</si>
  <si>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</si>
  <si>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</si>
  <si>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</si>
  <si>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</si>
  <si>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</si>
  <si>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</si>
  <si>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</si>
  <si>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</si>
  <si>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</si>
  <si>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</si>
  <si>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</si>
  <si>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</si>
  <si>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</si>
  <si>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</si>
  <si>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</si>
  <si>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</si>
  <si>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</si>
  <si>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</si>
  <si>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</si>
  <si>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</si>
  <si>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</si>
  <si>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</si>
  <si>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</si>
  <si>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</si>
  <si>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</si>
  <si>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</si>
  <si>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</si>
  <si>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</si>
  <si>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</si>
  <si>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</si>
  <si>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</si>
  <si>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</si>
  <si>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</si>
  <si>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</si>
  <si>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</si>
  <si>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</si>
  <si>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</si>
  <si>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</si>
  <si>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</si>
  <si>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</si>
  <si>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</si>
  <si>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</si>
  <si>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</si>
  <si>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</si>
  <si>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</si>
  <si>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</si>
  <si>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</si>
  <si>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</si>
  <si>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</si>
  <si>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</si>
  <si>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</si>
  <si>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</si>
  <si>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</si>
  <si>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</si>
  <si>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</si>
  <si>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</si>
  <si>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</si>
  <si>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</si>
  <si>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</si>
  <si>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</si>
  <si>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</si>
  <si>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</si>
  <si>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</si>
  <si>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</si>
  <si>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</si>
  <si>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</si>
  <si>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</si>
  <si>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</si>
  <si>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</si>
  <si>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</si>
  <si>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</si>
  <si>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</si>
  <si>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</si>
  <si>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</si>
  <si>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</si>
  <si>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</si>
  <si>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</si>
  <si>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</si>
  <si>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</si>
  <si>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</si>
  <si>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</si>
  <si>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</si>
  <si>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</si>
  <si>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</si>
  <si>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</si>
  <si>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</si>
  <si>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</si>
  <si>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</si>
  <si>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</si>
  <si>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</si>
  <si>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</si>
  <si>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</si>
  <si>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</si>
  <si>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</si>
  <si>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</si>
  <si>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</si>
  <si>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</si>
  <si>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</si>
  <si>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</si>
  <si>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</si>
  <si>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</si>
  <si>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</si>
  <si>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</si>
  <si>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</si>
  <si>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</si>
  <si>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</si>
  <si>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</si>
  <si>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</si>
  <si>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</si>
  <si>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</si>
  <si>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</si>
  <si>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</si>
  <si>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</si>
  <si>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</si>
  <si>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</si>
  <si>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</si>
  <si>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</si>
  <si>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</si>
  <si>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</si>
  <si>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</si>
  <si>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</si>
  <si>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</si>
  <si>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</si>
  <si>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</si>
  <si>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</si>
  <si>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</si>
  <si>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</si>
  <si>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</si>
  <si>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</si>
  <si>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</si>
  <si>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</si>
  <si>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</si>
  <si>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</si>
  <si>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</si>
  <si>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</si>
  <si>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</si>
  <si>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</si>
  <si>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</si>
  <si>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</si>
  <si>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</si>
  <si>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</si>
  <si>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</si>
  <si>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</si>
  <si>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</si>
  <si>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</si>
  <si>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</si>
  <si>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</si>
  <si>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</si>
  <si>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</si>
  <si>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</si>
  <si>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</si>
  <si>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</si>
  <si>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</si>
  <si>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</si>
  <si>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</si>
  <si>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</si>
  <si>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</si>
  <si>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</si>
  <si>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</si>
  <si>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</si>
  <si>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</si>
  <si>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</si>
  <si>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</si>
  <si>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</si>
  <si>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</si>
  <si>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</si>
  <si>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</si>
  <si>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</si>
  <si>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</si>
  <si>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</si>
  <si>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</si>
  <si>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</si>
  <si>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</si>
  <si>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</si>
  <si>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</si>
  <si>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</si>
  <si>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</si>
  <si>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</si>
  <si>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</si>
  <si>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</si>
  <si>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</si>
  <si>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</si>
  <si>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</si>
  <si>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</si>
  <si>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</si>
  <si>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</si>
  <si>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</si>
  <si>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</si>
  <si>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</si>
  <si>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</si>
  <si>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</si>
  <si>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</si>
  <si>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</si>
  <si>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</si>
  <si>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</si>
  <si>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</si>
  <si>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</si>
  <si>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</si>
  <si>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</si>
  <si>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</si>
  <si>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</si>
  <si>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</si>
  <si>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</si>
  <si>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</si>
  <si>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</si>
  <si>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</si>
  <si>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</si>
  <si>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</si>
  <si>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</si>
  <si>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</si>
  <si>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</si>
  <si>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</si>
  <si>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</si>
  <si>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</si>
  <si>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</si>
  <si>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</si>
  <si>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</si>
  <si>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</si>
  <si>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</si>
  <si>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</si>
  <si>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</si>
  <si>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</si>
  <si>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</si>
  <si>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</si>
  <si>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</si>
  <si>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</si>
  <si>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</si>
  <si>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</si>
  <si>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</si>
  <si>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</si>
  <si>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</si>
  <si>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</si>
  <si>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</si>
  <si>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</si>
  <si>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</si>
  <si>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</si>
  <si>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</si>
  <si>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</si>
  <si>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</si>
  <si>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</si>
  <si>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</si>
  <si>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</si>
  <si>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</si>
  <si>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</si>
  <si>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</si>
  <si>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</si>
  <si>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</si>
  <si>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</si>
  <si>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</si>
  <si>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</si>
  <si>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</si>
  <si>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</si>
  <si>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</si>
  <si>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</si>
  <si>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</si>
  <si>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</si>
  <si>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</si>
  <si>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</si>
  <si>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</si>
  <si>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</si>
  <si>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</si>
  <si>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</si>
  <si>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</si>
  <si>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</si>
  <si>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</si>
  <si>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</si>
  <si>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</si>
  <si>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</si>
  <si>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</si>
  <si>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</si>
  <si>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</si>
  <si>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</si>
  <si>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</si>
  <si>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</si>
  <si>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</si>
  <si>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</si>
  <si>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</si>
  <si>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</si>
  <si>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</si>
  <si>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</si>
  <si>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</si>
  <si>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</si>
  <si>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</si>
  <si>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</si>
  <si>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</si>
  <si>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</si>
  <si>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</si>
  <si>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</si>
  <si>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</si>
  <si>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</si>
  <si>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</si>
  <si>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</si>
  <si>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</si>
  <si>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</si>
  <si>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</si>
  <si>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</si>
  <si>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</si>
  <si>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</si>
  <si>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</si>
  <si>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</si>
  <si>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</si>
  <si>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</si>
  <si>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</si>
  <si>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</si>
  <si>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</si>
  <si>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</si>
  <si>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</si>
  <si>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</si>
  <si>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</si>
  <si>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</si>
  <si>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</si>
  <si>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</si>
  <si>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</si>
  <si>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</si>
  <si>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</si>
  <si>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</si>
  <si>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</si>
  <si>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</si>
  <si>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</si>
  <si>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</si>
  <si>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</si>
  <si>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</si>
  <si>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</si>
  <si>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</si>
  <si>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</si>
  <si>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</si>
  <si>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</si>
  <si>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</si>
  <si>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</si>
  <si>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</si>
  <si>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</si>
  <si>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</si>
  <si>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</si>
  <si>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</si>
  <si>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</si>
  <si>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</si>
  <si>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</si>
  <si>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</si>
  <si>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</si>
  <si>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</si>
  <si>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</si>
  <si>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</si>
  <si>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</si>
  <si>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</si>
  <si>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</si>
  <si>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</si>
  <si>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</si>
  <si>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</si>
  <si>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</si>
  <si>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</si>
  <si>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</si>
  <si>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</si>
  <si>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</si>
  <si>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</si>
  <si>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</si>
  <si>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</si>
  <si>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</si>
  <si>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</si>
  <si>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</si>
  <si>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</si>
  <si>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</si>
  <si>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</si>
  <si>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</si>
  <si>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</si>
  <si>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</si>
  <si>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</si>
  <si>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</si>
  <si>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</si>
  <si>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</si>
  <si>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</si>
  <si>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</si>
  <si>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</si>
  <si>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</si>
  <si>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</si>
  <si>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</si>
  <si>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</si>
  <si>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</si>
  <si>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</si>
  <si>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</si>
  <si>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</si>
  <si>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</si>
  <si>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</si>
  <si>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</si>
  <si>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</si>
  <si>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</si>
  <si>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</si>
  <si>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</si>
  <si>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</si>
  <si>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</si>
  <si>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</si>
  <si>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</si>
  <si>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</si>
  <si>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</si>
  <si>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</si>
  <si>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</si>
  <si>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</si>
  <si>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</si>
  <si>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</si>
  <si>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</si>
  <si>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</si>
  <si>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</si>
  <si>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</si>
  <si>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</si>
  <si>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</si>
  <si>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</si>
  <si>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</si>
  <si>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</si>
  <si>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</si>
  <si>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</si>
  <si>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</si>
  <si>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</si>
  <si>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</si>
  <si>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</si>
  <si>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</si>
  <si>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</si>
  <si>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</si>
  <si>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</si>
  <si>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</si>
  <si>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</si>
  <si>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</si>
  <si>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</si>
  <si>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</si>
  <si>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</si>
  <si>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</si>
  <si>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</si>
  <si>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</si>
  <si>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</si>
  <si>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</si>
  <si>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</si>
  <si>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</si>
  <si>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</si>
  <si>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</si>
  <si>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</si>
  <si>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</si>
  <si>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</si>
  <si>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</si>
  <si>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</si>
  <si>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</si>
  <si>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</si>
  <si>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</si>
  <si>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</si>
  <si>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</si>
  <si>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</si>
  <si>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</si>
  <si>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</si>
  <si>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</si>
  <si>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</si>
  <si>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</si>
  <si>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</si>
  <si>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</si>
  <si>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</si>
  <si>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</si>
  <si>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</si>
  <si>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</si>
  <si>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</si>
  <si>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</si>
  <si>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</si>
  <si>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</si>
  <si>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</si>
  <si>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</si>
  <si>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</si>
  <si>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</si>
  <si>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</si>
  <si>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</si>
  <si>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</si>
  <si>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</si>
  <si>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</si>
  <si>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</si>
  <si>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</si>
  <si>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</si>
  <si>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</si>
  <si>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</si>
  <si>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</si>
  <si>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</si>
  <si>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</si>
  <si>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</si>
  <si>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</si>
  <si>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</si>
  <si>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</si>
  <si>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</si>
  <si>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</si>
  <si>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</si>
  <si>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</si>
  <si>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</si>
  <si>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</si>
  <si>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</si>
  <si>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</si>
  <si>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</si>
  <si>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</si>
  <si>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</si>
  <si>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</si>
  <si>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</si>
  <si>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</si>
  <si>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</si>
  <si>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</si>
  <si>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</si>
  <si>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</si>
  <si>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</si>
  <si>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</si>
  <si>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</si>
  <si>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</si>
  <si>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</si>
  <si>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</si>
  <si>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</si>
  <si>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</si>
  <si>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</si>
  <si>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</si>
  <si>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</si>
  <si>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</si>
  <si>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</si>
  <si>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</si>
  <si>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</si>
  <si>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</si>
  <si>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</si>
  <si>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</si>
  <si>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</si>
  <si>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</si>
  <si>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</si>
  <si>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</si>
  <si>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</si>
  <si>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</si>
  <si>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</si>
  <si>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</si>
  <si>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</si>
  <si>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</si>
  <si>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</si>
  <si>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</si>
  <si>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</si>
  <si>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</si>
  <si>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</si>
  <si>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</si>
  <si>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</si>
  <si>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</si>
  <si>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</si>
  <si>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</si>
  <si>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</si>
  <si>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</si>
  <si>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</si>
  <si>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</si>
  <si>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</si>
  <si>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</si>
  <si>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</si>
  <si>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</si>
  <si>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</si>
  <si>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</si>
  <si>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</si>
  <si>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</si>
  <si>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</si>
  <si>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</si>
  <si>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</si>
  <si>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</si>
  <si>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</si>
  <si>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</si>
  <si>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</si>
  <si>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</si>
  <si>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</si>
  <si>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</si>
  <si>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</si>
  <si>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</si>
  <si>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</si>
  <si>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</si>
  <si>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</si>
  <si>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</si>
  <si>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</si>
  <si>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</si>
  <si>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</si>
  <si>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</si>
  <si>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</si>
  <si>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</si>
  <si>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</si>
  <si>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</si>
  <si>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</si>
  <si>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</si>
  <si>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</si>
  <si>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</si>
  <si>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</si>
  <si>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</si>
  <si>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</si>
  <si>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</si>
  <si>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</si>
  <si>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</si>
  <si>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</si>
  <si>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</si>
  <si>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</si>
  <si>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</si>
  <si>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</si>
  <si>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</si>
  <si>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</si>
  <si>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</si>
  <si>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</si>
  <si>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</si>
  <si>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</si>
  <si>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</si>
  <si>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</si>
  <si>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</si>
  <si>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</si>
  <si>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</si>
  <si>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</si>
  <si>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</si>
  <si>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</si>
  <si>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</si>
  <si>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</si>
  <si>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</si>
  <si>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</si>
  <si>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</si>
  <si>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</si>
  <si>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</si>
  <si>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</si>
  <si>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</si>
  <si>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</si>
  <si>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</si>
  <si>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</si>
  <si>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</si>
  <si>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</si>
  <si>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</si>
  <si>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</si>
  <si>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</si>
  <si>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</si>
  <si>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</si>
  <si>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</si>
  <si>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</si>
  <si>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</si>
  <si>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</si>
  <si>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</si>
  <si>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</si>
  <si>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</si>
  <si>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</si>
  <si>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</si>
  <si>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</si>
  <si>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</si>
  <si>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</si>
  <si>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</si>
  <si>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</si>
  <si>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</si>
  <si>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</si>
  <si>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</si>
  <si>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</si>
  <si>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</si>
  <si>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</si>
  <si>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</si>
  <si>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</si>
  <si>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</si>
  <si>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</si>
  <si>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</si>
  <si>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</si>
  <si>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</si>
  <si>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</si>
  <si>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</si>
  <si>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</si>
  <si>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</si>
  <si>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</si>
  <si>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</si>
  <si>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</si>
  <si>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</si>
  <si>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</si>
  <si>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</si>
  <si>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</si>
  <si>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</si>
  <si>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</si>
  <si>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</si>
  <si>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</si>
  <si>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</si>
  <si>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</si>
  <si>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</si>
  <si>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</si>
  <si>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</si>
  <si>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</si>
  <si>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</si>
  <si>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</si>
  <si>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</si>
  <si>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</si>
  <si>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</si>
  <si>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</si>
  <si>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</si>
  <si>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</si>
  <si>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</si>
  <si>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</si>
  <si>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</si>
  <si>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</si>
  <si>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</si>
  <si>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</si>
  <si>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</si>
  <si>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</si>
  <si>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</si>
  <si>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</si>
  <si>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</si>
  <si>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</si>
  <si>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</si>
  <si>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</si>
  <si>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</si>
  <si>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</si>
  <si>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</si>
  <si>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</si>
  <si>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</si>
  <si>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</si>
  <si>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</si>
  <si>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</si>
  <si>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</si>
  <si>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</si>
  <si>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</si>
  <si>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</si>
  <si>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</si>
  <si>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</si>
  <si>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</si>
  <si>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</si>
  <si>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</si>
  <si>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</si>
  <si>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</si>
  <si>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</si>
  <si>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</si>
  <si>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</si>
  <si>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</si>
  <si>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</si>
  <si>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</si>
  <si>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</si>
  <si>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</si>
  <si>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</si>
  <si>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</si>
  <si>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</si>
  <si>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</si>
  <si>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</si>
  <si>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</si>
  <si>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</si>
  <si>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</si>
  <si>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</si>
  <si>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</si>
  <si>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</si>
  <si>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</si>
  <si>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</si>
  <si>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</si>
  <si>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</si>
  <si>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</si>
  <si>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</si>
  <si>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</si>
  <si>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</si>
  <si>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</si>
  <si>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</si>
  <si>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</si>
  <si>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</si>
  <si>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</si>
  <si>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</si>
  <si>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</si>
  <si>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</si>
  <si>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</si>
  <si>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</si>
  <si>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</si>
  <si>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</si>
  <si>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</si>
  <si>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</si>
  <si>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</si>
  <si>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</si>
  <si>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</si>
  <si>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</si>
  <si>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</si>
  <si>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</si>
  <si>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</si>
  <si>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</si>
  <si>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</si>
  <si>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</si>
  <si>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</si>
  <si>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</si>
  <si>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</si>
  <si>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</si>
  <si>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</si>
  <si>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</si>
  <si>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</si>
  <si>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</si>
  <si>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</si>
  <si>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</si>
  <si>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</si>
  <si>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</si>
  <si>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</si>
  <si>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</si>
  <si>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</si>
  <si>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</si>
  <si>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</si>
  <si>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</si>
  <si>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</si>
  <si>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</si>
  <si>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</si>
  <si>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</si>
  <si>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</si>
  <si>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</si>
  <si>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</si>
  <si>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</si>
  <si>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</si>
  <si>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</si>
  <si>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</si>
  <si>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</si>
  <si>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</si>
  <si>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</si>
  <si>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</si>
  <si>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</si>
  <si>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</si>
  <si>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</si>
  <si>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</si>
  <si>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</si>
  <si>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</si>
  <si>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</si>
  <si>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</si>
  <si>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</si>
  <si>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</si>
  <si>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</si>
  <si>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</si>
  <si>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</si>
  <si>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</si>
  <si>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</si>
  <si>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</si>
  <si>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</si>
  <si>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</si>
  <si>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</si>
  <si>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</si>
  <si>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</si>
  <si>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</si>
  <si>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</si>
  <si>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</si>
  <si>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</si>
  <si>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</si>
  <si>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</si>
  <si>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</si>
  <si>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</si>
  <si>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</si>
  <si>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</si>
  <si>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</si>
  <si>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</si>
  <si>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</si>
  <si>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</si>
  <si>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</si>
  <si>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</si>
  <si>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</si>
  <si>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</si>
  <si>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</si>
  <si>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</si>
  <si>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</si>
  <si>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</si>
  <si>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</si>
  <si>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</si>
  <si>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</si>
  <si>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</si>
  <si>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</si>
  <si>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</si>
  <si>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</si>
  <si>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</si>
  <si>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</si>
  <si>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</si>
  <si>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</si>
  <si>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</si>
  <si>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</si>
  <si>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</si>
  <si>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</si>
  <si>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</si>
  <si>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</si>
  <si>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</si>
  <si>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</si>
  <si>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</si>
  <si>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</si>
  <si>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</si>
  <si>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</si>
  <si>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</si>
  <si>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</si>
  <si>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</si>
  <si>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</si>
  <si>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</si>
  <si>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</si>
  <si>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</si>
  <si>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</si>
  <si>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</si>
  <si>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</si>
  <si>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</si>
  <si>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</si>
  <si>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</si>
  <si>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</si>
  <si>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</si>
  <si>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</si>
  <si>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</si>
  <si>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</si>
  <si>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</si>
  <si>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</si>
  <si>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</si>
  <si>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</si>
  <si>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</si>
  <si>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</si>
  <si>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</si>
  <si>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</si>
  <si>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</si>
  <si>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</si>
  <si>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</si>
  <si>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</si>
  <si>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</si>
  <si>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</si>
  <si>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</si>
  <si>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</si>
  <si>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</si>
  <si>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</si>
  <si>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</si>
  <si>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</si>
  <si>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</si>
  <si>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</si>
  <si>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</si>
  <si>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</si>
  <si>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</si>
  <si>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</si>
  <si>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</si>
  <si>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</si>
  <si>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</si>
  <si>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</si>
  <si>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</si>
  <si>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</si>
  <si>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</si>
  <si>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</si>
  <si>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</si>
  <si>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</si>
  <si>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</si>
  <si>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</si>
  <si>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</si>
  <si>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</si>
  <si>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</si>
  <si>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</si>
  <si>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</si>
  <si>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</si>
  <si>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</si>
  <si>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</si>
  <si>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</si>
  <si>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</si>
  <si>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</si>
  <si>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</si>
  <si>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</si>
  <si>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</si>
  <si>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</si>
  <si>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</si>
  <si>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</si>
  <si>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</si>
  <si>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</si>
  <si>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</si>
  <si>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</si>
  <si>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</si>
  <si>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</si>
  <si>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</si>
  <si>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</si>
  <si>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</si>
  <si>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</si>
  <si>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</si>
  <si>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</si>
  <si>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</si>
  <si>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</si>
  <si>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</si>
  <si>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</si>
  <si>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</si>
  <si>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</si>
  <si>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</si>
  <si>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</si>
  <si>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</si>
  <si>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</si>
  <si>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</si>
  <si>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</si>
  <si>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</si>
  <si>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</si>
  <si>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</si>
  <si>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</si>
  <si>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</si>
  <si>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</si>
  <si>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</si>
  <si>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</si>
  <si>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</si>
  <si>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</si>
  <si>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</si>
  <si>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</si>
  <si>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</si>
  <si>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</si>
  <si>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</si>
  <si>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</si>
  <si>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</si>
  <si>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</si>
  <si>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</si>
  <si>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</si>
  <si>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</si>
  <si>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</si>
  <si>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</si>
  <si>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</si>
  <si>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</si>
  <si>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</si>
  <si>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</si>
  <si>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</si>
  <si>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</si>
  <si>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</si>
  <si>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</si>
  <si>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</si>
  <si>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</si>
  <si>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</si>
  <si>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</si>
  <si>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</si>
  <si>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</si>
  <si>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</si>
  <si>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</si>
  <si>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</si>
  <si>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</si>
  <si>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</si>
  <si>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</si>
  <si>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</si>
  <si>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</si>
  <si>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</si>
  <si>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</si>
  <si>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</si>
  <si>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</si>
  <si>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</si>
  <si>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</si>
  <si>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</si>
  <si>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</si>
  <si>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</si>
  <si>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</si>
  <si>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</si>
  <si>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</si>
  <si>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</si>
  <si>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</si>
  <si>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</si>
  <si>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</si>
  <si>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</si>
  <si>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</si>
  <si>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</si>
  <si>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</si>
  <si>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</si>
  <si>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</si>
  <si>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</si>
  <si>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</si>
  <si>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</si>
  <si>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</si>
  <si>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</si>
  <si>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</si>
  <si>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</si>
  <si>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</si>
  <si>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</si>
  <si>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</si>
  <si>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</si>
  <si>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</si>
  <si>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</si>
  <si>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</si>
  <si>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</si>
  <si>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</si>
  <si>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</si>
  <si>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</si>
  <si>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</si>
  <si>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</si>
  <si>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</si>
  <si>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</si>
  <si>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</si>
  <si>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</si>
  <si>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</si>
  <si>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</si>
  <si>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</si>
  <si>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</si>
  <si>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</si>
  <si>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</si>
  <si>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</si>
  <si>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</si>
  <si>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</si>
  <si>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</si>
  <si>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</si>
  <si>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</si>
  <si>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</si>
  <si>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</si>
  <si>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</si>
  <si>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</si>
  <si>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</si>
  <si>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</si>
  <si>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</si>
  <si>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</si>
  <si>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</si>
  <si>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</si>
  <si>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</si>
  <si>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</si>
  <si>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</si>
  <si>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</si>
  <si>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</si>
  <si>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</si>
  <si>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</si>
  <si>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</si>
  <si>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</si>
  <si>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</si>
  <si>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</si>
  <si>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</si>
  <si>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</si>
  <si>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</si>
  <si>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</si>
  <si>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</si>
  <si>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</si>
  <si>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</si>
  <si>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</si>
  <si>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</si>
  <si>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</si>
  <si>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</si>
  <si>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</si>
  <si>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</si>
  <si>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</si>
  <si>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</si>
  <si>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</si>
  <si>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</si>
  <si>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</si>
  <si>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</si>
  <si>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</si>
  <si>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</si>
  <si>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</si>
  <si>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</si>
  <si>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</si>
  <si>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</si>
  <si>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</si>
  <si>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</si>
  <si>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</si>
  <si>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</si>
  <si>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</si>
  <si>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</si>
  <si>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</si>
  <si>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</si>
  <si>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</si>
  <si>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</si>
  <si>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</si>
  <si>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</si>
  <si>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</si>
  <si>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</si>
  <si>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</si>
  <si>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</si>
  <si>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</si>
  <si>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</si>
  <si>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</si>
  <si>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</si>
  <si>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</si>
  <si>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</si>
  <si>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</si>
  <si>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</si>
  <si>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</si>
  <si>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</si>
  <si>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</si>
  <si>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</si>
  <si>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</si>
  <si>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</si>
  <si>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</si>
  <si>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</si>
  <si>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</si>
  <si>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</si>
  <si>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</si>
  <si>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</si>
  <si>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</si>
  <si>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</si>
  <si>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</si>
  <si>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</si>
  <si>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</si>
  <si>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</si>
  <si>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</si>
  <si>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</si>
  <si>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</si>
  <si>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</si>
  <si>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</si>
  <si>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</si>
  <si>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</si>
  <si>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</si>
  <si>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</si>
  <si>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</si>
  <si>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</si>
  <si>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</si>
  <si>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</si>
  <si>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</si>
  <si>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</si>
  <si>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</si>
  <si>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</si>
  <si>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</si>
  <si>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</si>
  <si>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</si>
  <si>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</si>
  <si>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</si>
  <si>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</si>
  <si>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</si>
  <si>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</si>
  <si>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</si>
  <si>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</si>
  <si>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</si>
  <si>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</si>
  <si>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</si>
  <si>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</si>
  <si>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</si>
  <si>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</si>
  <si>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</si>
  <si>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</si>
  <si>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</si>
  <si>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</si>
  <si>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</si>
  <si>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</si>
  <si>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</si>
  <si>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</si>
  <si>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</si>
  <si>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</si>
  <si>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</si>
  <si>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</si>
  <si>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</si>
  <si>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</si>
  <si>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</si>
  <si>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</si>
  <si>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</si>
  <si>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</si>
  <si>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</si>
  <si>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</si>
  <si>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</si>
  <si>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</si>
  <si>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</si>
  <si>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</si>
  <si>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</si>
  <si>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</si>
  <si>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</si>
  <si>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</si>
  <si>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</si>
  <si>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</si>
  <si>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</si>
  <si>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</si>
  <si>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</si>
  <si>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</si>
  <si>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</si>
  <si>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</si>
  <si>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</si>
  <si>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</si>
  <si>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</si>
  <si>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</si>
  <si>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</si>
  <si>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</si>
  <si>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</si>
  <si>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</si>
  <si>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</si>
  <si>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</si>
  <si>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</si>
  <si>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</si>
  <si>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</si>
  <si>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</si>
  <si>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</si>
  <si>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</si>
  <si>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</si>
  <si>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</si>
  <si>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</si>
  <si>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</si>
  <si>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</si>
  <si>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</si>
  <si>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</si>
  <si>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</si>
  <si>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</si>
  <si>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</si>
  <si>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</si>
  <si>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</si>
  <si>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</si>
  <si>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</si>
  <si>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</si>
  <si>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</si>
  <si>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</si>
  <si>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</si>
  <si>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</si>
  <si>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</si>
  <si>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</si>
  <si>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</si>
  <si>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</si>
  <si>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</si>
  <si>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</si>
  <si>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</si>
  <si>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</si>
  <si>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</si>
  <si>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</si>
  <si>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</si>
  <si>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</si>
  <si>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</si>
  <si>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</si>
  <si>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</si>
  <si>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</si>
  <si>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</si>
  <si>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</si>
  <si>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</si>
  <si>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</si>
  <si>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</si>
  <si>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</si>
  <si>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</si>
  <si>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</si>
  <si>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</si>
  <si>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</si>
  <si>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</si>
  <si>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</si>
  <si>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</si>
  <si>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</si>
  <si>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</si>
  <si>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</si>
  <si>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</si>
  <si>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</si>
  <si>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</si>
  <si>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</si>
  <si>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</si>
  <si>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</si>
  <si>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</si>
  <si>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</si>
  <si>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</si>
  <si>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</si>
  <si>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</si>
  <si>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</si>
  <si>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</si>
  <si>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</si>
  <si>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</si>
  <si>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</si>
  <si>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</si>
  <si>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</si>
  <si>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</si>
  <si>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</si>
  <si>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</si>
  <si>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</si>
  <si>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</si>
  <si>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</si>
  <si>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</si>
  <si>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</si>
  <si>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</si>
  <si>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</si>
  <si>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</si>
  <si>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</si>
  <si>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</si>
  <si>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</si>
  <si>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</si>
  <si>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</si>
  <si>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</si>
  <si>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</si>
  <si>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</si>
  <si>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</si>
  <si>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</si>
  <si>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</si>
  <si>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</si>
  <si>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</si>
  <si>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</si>
  <si>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</si>
  <si>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</si>
  <si>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</si>
  <si>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</si>
  <si>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</si>
  <si>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</si>
  <si>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</si>
  <si>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</si>
  <si>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</si>
  <si>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</si>
  <si>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</si>
  <si>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</si>
  <si>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</si>
  <si>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</si>
  <si>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</si>
  <si>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</si>
  <si>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</si>
  <si>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</si>
  <si>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</si>
  <si>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</si>
  <si>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</si>
  <si>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</si>
  <si>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</si>
  <si>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</si>
  <si>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</si>
  <si>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</si>
  <si>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</si>
  <si>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</si>
  <si>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</si>
  <si>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</si>
  <si>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</si>
  <si>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</si>
  <si>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</si>
  <si>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</si>
  <si>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</si>
  <si>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</si>
  <si>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</si>
  <si>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</si>
  <si>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</si>
  <si>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</si>
  <si>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</si>
  <si>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</si>
  <si>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</si>
  <si>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</si>
  <si>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</si>
  <si>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</si>
  <si>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</si>
  <si>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</si>
  <si>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</si>
  <si>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</si>
  <si>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</si>
  <si>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</si>
  <si>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</si>
  <si>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</si>
  <si>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</si>
  <si>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</si>
  <si>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</si>
  <si>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</si>
  <si>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</si>
  <si>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</si>
  <si>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</si>
  <si>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</si>
  <si>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</si>
  <si>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</si>
  <si>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</si>
  <si>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</si>
  <si>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</si>
  <si>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</si>
  <si>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</si>
  <si>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</si>
  <si>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</si>
  <si>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</si>
  <si>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</si>
  <si>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</si>
  <si>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</si>
  <si>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</si>
  <si>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</si>
  <si>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</si>
  <si>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</si>
  <si>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</si>
  <si>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</si>
  <si>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</si>
  <si>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</si>
  <si>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</si>
  <si>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</si>
  <si>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</si>
  <si>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</si>
  <si>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</si>
  <si>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</si>
  <si>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</si>
  <si>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</si>
  <si>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</si>
  <si>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</si>
  <si>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</si>
  <si>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</si>
  <si>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</si>
  <si>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</si>
  <si>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</si>
  <si>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</si>
  <si>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</si>
  <si>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</si>
  <si>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</si>
  <si>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</si>
  <si>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</si>
  <si>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</si>
  <si>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</si>
  <si>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</si>
  <si>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</si>
  <si>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</si>
  <si>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</si>
  <si>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</si>
  <si>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</si>
  <si>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</si>
  <si>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</si>
  <si>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</si>
  <si>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</si>
  <si>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</si>
  <si>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</si>
  <si>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</si>
  <si>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</si>
  <si>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</si>
  <si>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</si>
  <si>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</si>
  <si>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</si>
  <si>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</si>
  <si>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</si>
  <si>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</si>
  <si>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</si>
  <si>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</si>
  <si>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</si>
  <si>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</si>
  <si>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</si>
  <si>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</si>
  <si>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</si>
  <si>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</si>
  <si>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</si>
  <si>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</si>
  <si>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</si>
  <si>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</si>
  <si>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</si>
  <si>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</si>
  <si>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</si>
  <si>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</si>
  <si>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</si>
  <si>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</si>
  <si>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</si>
  <si>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</si>
  <si>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</si>
  <si>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</si>
  <si>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</si>
  <si>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</si>
  <si>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</si>
  <si>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</si>
  <si>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</si>
  <si>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</si>
  <si>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</si>
  <si>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</si>
  <si>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</si>
  <si>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</si>
  <si>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</si>
  <si>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</si>
  <si>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</si>
  <si>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</si>
  <si>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</si>
  <si>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</si>
  <si>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</si>
  <si>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</si>
  <si>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</si>
  <si>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</si>
  <si>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</si>
  <si>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</si>
  <si>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</si>
  <si>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</si>
  <si>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</si>
  <si>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</si>
  <si>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</si>
  <si>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</si>
  <si>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</si>
  <si>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</si>
  <si>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</si>
  <si>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</si>
  <si>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</si>
  <si>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</si>
  <si>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</si>
  <si>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</si>
  <si>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</si>
  <si>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</si>
  <si>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</si>
  <si>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</si>
  <si>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</si>
  <si>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</si>
  <si>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</si>
  <si>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</si>
  <si>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</si>
  <si>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</si>
  <si>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</si>
  <si>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</si>
  <si>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</si>
  <si>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</si>
  <si>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</si>
  <si>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</si>
  <si>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</si>
  <si>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</si>
  <si>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</si>
  <si>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</si>
  <si>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</si>
  <si>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</si>
  <si>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</si>
  <si>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</si>
  <si>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</si>
  <si>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</si>
  <si>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</si>
  <si>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</si>
  <si>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</si>
  <si>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</si>
  <si>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</si>
  <si>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</si>
  <si>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</si>
  <si>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</si>
  <si>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</si>
  <si>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</si>
  <si>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</si>
  <si>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</si>
  <si>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</si>
  <si>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</si>
  <si>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</si>
  <si>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</si>
  <si>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</si>
  <si>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</si>
  <si>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</si>
  <si>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</si>
  <si>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</si>
  <si>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</si>
  <si>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</si>
  <si>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</si>
  <si>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</si>
  <si>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</si>
  <si>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</si>
  <si>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</si>
  <si>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</si>
  <si>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</si>
  <si>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</si>
  <si>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</si>
  <si>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</si>
  <si>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</si>
  <si>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</si>
  <si>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</si>
  <si>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</si>
  <si>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</si>
  <si>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</si>
  <si>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</si>
  <si>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</si>
  <si>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</si>
  <si>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</si>
  <si>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</si>
  <si>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</si>
  <si>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</si>
  <si>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</si>
  <si>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</si>
  <si>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</si>
  <si>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</si>
  <si>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</si>
  <si>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</si>
  <si>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</si>
  <si>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</si>
  <si>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</si>
  <si>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</si>
  <si>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</si>
  <si>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</si>
  <si>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</si>
  <si>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</si>
  <si>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</si>
  <si>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</si>
  <si>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</si>
  <si>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</si>
  <si>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</si>
  <si>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</si>
  <si>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</si>
  <si>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</si>
  <si>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</si>
  <si>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</si>
  <si>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</si>
  <si>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</si>
  <si>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</si>
  <si>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</si>
  <si>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</si>
  <si>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</si>
  <si>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</si>
  <si>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</si>
  <si>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</si>
  <si>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</si>
  <si>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</si>
  <si>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</si>
  <si>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</si>
  <si>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</si>
  <si>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</si>
  <si>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</si>
  <si>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</si>
  <si>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</si>
  <si>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</si>
  <si>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</si>
  <si>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</si>
  <si>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</si>
  <si>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</si>
  <si>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</si>
  <si>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</si>
  <si>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</si>
  <si>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</si>
  <si>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</si>
  <si>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</si>
  <si>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</si>
  <si>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</si>
  <si>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</si>
  <si>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</si>
  <si>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</si>
  <si>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</si>
  <si>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</si>
  <si>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</si>
  <si>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</si>
  <si>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</si>
  <si>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</si>
  <si>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</si>
  <si>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</si>
  <si>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</si>
  <si>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</si>
  <si>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</si>
  <si>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</si>
  <si>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</si>
  <si>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</si>
  <si>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</si>
  <si>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</si>
  <si>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</si>
  <si>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</si>
  <si>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</si>
  <si>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</si>
  <si>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</si>
  <si>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</si>
  <si>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</si>
  <si>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</si>
  <si>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</si>
  <si>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</si>
  <si>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</si>
  <si>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</si>
  <si>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</si>
  <si>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</si>
  <si>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</si>
  <si>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</si>
  <si>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</si>
  <si>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</si>
  <si>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</si>
  <si>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</si>
  <si>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</si>
  <si>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</si>
  <si>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</si>
  <si>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</si>
  <si>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</si>
  <si>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</si>
  <si>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</si>
  <si>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</si>
  <si>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</si>
  <si>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</si>
  <si>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</si>
  <si>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</si>
  <si>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</si>
  <si>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</si>
  <si>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</si>
  <si>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</si>
  <si>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</si>
  <si>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</si>
  <si>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</si>
  <si>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</si>
  <si>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</si>
  <si>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</si>
  <si>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</si>
  <si>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</si>
  <si>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</si>
  <si>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</si>
  <si>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</si>
  <si>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</si>
  <si>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</si>
  <si>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</si>
  <si>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</si>
  <si>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</si>
  <si>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</si>
  <si>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</si>
  <si>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</si>
  <si>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</si>
  <si>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</si>
  <si>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</si>
  <si>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</si>
  <si>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</si>
  <si>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</si>
  <si>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</si>
  <si>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</si>
  <si>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</si>
  <si>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</si>
  <si>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</si>
  <si>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</si>
  <si>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</si>
  <si>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</si>
  <si>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</si>
  <si>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</si>
  <si>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</si>
  <si>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</si>
  <si>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</si>
  <si>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</si>
  <si>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</si>
  <si>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</si>
  <si>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</si>
  <si>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</si>
  <si>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</si>
  <si>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</si>
  <si>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</si>
  <si>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</si>
  <si>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</si>
  <si>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</si>
  <si>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</si>
  <si>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</si>
  <si>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</si>
  <si>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</si>
  <si>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</si>
  <si>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</si>
  <si>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</si>
  <si>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</si>
  <si>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</si>
  <si>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</si>
  <si>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</si>
  <si>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</si>
  <si>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</si>
  <si>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</si>
  <si>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</si>
  <si>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</si>
  <si>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</si>
  <si>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</si>
  <si>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</si>
  <si>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</si>
  <si>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</si>
  <si>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</si>
  <si>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</si>
  <si>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</si>
  <si>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</si>
  <si>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</si>
  <si>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</si>
  <si>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</si>
  <si>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</si>
  <si>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</si>
  <si>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</si>
  <si>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</si>
  <si>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</si>
  <si>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</si>
  <si>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</si>
  <si>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</si>
  <si>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</si>
  <si>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</si>
  <si>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</si>
  <si>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</si>
  <si>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</si>
  <si>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</si>
  <si>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</si>
  <si>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</si>
  <si>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</si>
  <si>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</si>
  <si>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</si>
  <si>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</si>
  <si>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</si>
  <si>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</si>
  <si>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</si>
  <si>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</si>
  <si>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</si>
  <si>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</si>
  <si>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</si>
  <si>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</si>
  <si>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</si>
  <si>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</si>
  <si>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</si>
  <si>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</si>
  <si>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</si>
  <si>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</si>
  <si>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</si>
  <si>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</si>
  <si>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</si>
  <si>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</si>
  <si>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</si>
  <si>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</si>
  <si>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</si>
  <si>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</si>
  <si>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</si>
  <si>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</si>
  <si>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</si>
  <si>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</si>
  <si>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</si>
  <si>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</si>
  <si>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</si>
  <si>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</si>
  <si>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</si>
  <si>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</si>
  <si>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</si>
  <si>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</si>
  <si>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</si>
  <si>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</si>
  <si>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</si>
  <si>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</si>
  <si>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</si>
  <si>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</si>
  <si>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</si>
  <si>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</si>
  <si>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</si>
  <si>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</si>
  <si>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</si>
  <si>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</si>
  <si>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</si>
  <si>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</si>
  <si>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</si>
  <si>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</si>
  <si>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</si>
  <si>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</si>
  <si>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</si>
  <si>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</si>
  <si>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</si>
  <si>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</si>
  <si>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</si>
  <si>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</si>
  <si>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</si>
  <si>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</si>
  <si>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</si>
  <si>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</si>
  <si>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</si>
  <si>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</si>
  <si>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</si>
  <si>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</si>
  <si>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</si>
  <si>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</si>
  <si>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</si>
  <si>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</si>
  <si>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</si>
  <si>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</si>
  <si>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</si>
  <si>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</si>
  <si>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</si>
  <si>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</si>
  <si>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</si>
  <si>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</si>
  <si>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</si>
  <si>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</si>
  <si>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</si>
  <si>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</si>
  <si>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</si>
  <si>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</si>
  <si>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</si>
  <si>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</si>
  <si>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</si>
  <si>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</si>
  <si>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</si>
  <si>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</si>
  <si>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</si>
  <si>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</si>
  <si>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</si>
  <si>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</si>
  <si>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</si>
  <si>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</si>
  <si>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</si>
  <si>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</si>
  <si>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</si>
  <si>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</si>
  <si>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</si>
  <si>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</si>
  <si>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</si>
  <si>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</si>
  <si>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</si>
  <si>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</si>
  <si>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</si>
  <si>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</si>
  <si>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</si>
  <si>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</si>
  <si>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</si>
  <si>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</si>
  <si>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</si>
  <si>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</si>
  <si>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</si>
  <si>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</si>
  <si>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</si>
  <si>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</si>
  <si>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</si>
  <si>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</si>
  <si>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</si>
  <si>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</si>
  <si>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</si>
  <si>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</si>
  <si>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</si>
  <si>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</si>
  <si>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</si>
  <si>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</si>
  <si>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</si>
  <si>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</si>
  <si>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</si>
  <si>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</si>
  <si>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</si>
  <si>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</si>
  <si>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</si>
  <si>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</si>
  <si>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</si>
  <si>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</si>
  <si>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</si>
  <si>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</si>
  <si>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</si>
  <si>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</si>
  <si>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</si>
  <si>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</si>
  <si>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</si>
  <si>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</si>
  <si>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</si>
  <si>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</si>
  <si>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</si>
  <si>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</si>
  <si>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</si>
  <si>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</si>
  <si>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</si>
  <si>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</si>
  <si>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</si>
  <si>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</si>
  <si>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</si>
  <si>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</si>
  <si>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</si>
  <si>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</si>
  <si>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</si>
  <si>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</si>
  <si>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</si>
  <si>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</si>
  <si>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</si>
  <si>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</si>
  <si>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</si>
  <si>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</si>
  <si>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</si>
  <si>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</si>
  <si>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</si>
  <si>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</si>
  <si>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</si>
  <si>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</si>
  <si>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</si>
  <si>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</si>
  <si>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</si>
  <si>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</si>
  <si>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</si>
  <si>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</si>
  <si>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</si>
  <si>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</si>
  <si>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</si>
  <si>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</si>
  <si>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</si>
  <si>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</si>
  <si>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</si>
  <si>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</si>
  <si>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</si>
  <si>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</si>
  <si>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</si>
  <si>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</si>
  <si>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</si>
  <si>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</si>
  <si>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</si>
  <si>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</si>
  <si>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</si>
  <si>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</si>
  <si>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</si>
  <si>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</si>
  <si>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</si>
  <si>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</si>
  <si>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</si>
  <si>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</si>
  <si>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</si>
  <si>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</si>
  <si>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</si>
  <si>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</si>
  <si>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</si>
  <si>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</si>
  <si>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</si>
  <si>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</si>
  <si>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</si>
  <si>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</si>
  <si>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</si>
  <si>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</si>
  <si>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</si>
  <si>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</si>
  <si>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</si>
  <si>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</si>
  <si>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</si>
  <si>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</si>
  <si>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</si>
  <si>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</si>
  <si>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</si>
  <si>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</si>
  <si>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</si>
  <si>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</si>
  <si>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</si>
  <si>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</si>
  <si>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</si>
  <si>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</si>
  <si>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</si>
  <si>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</si>
  <si>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</si>
  <si>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</si>
  <si>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</si>
  <si>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</si>
  <si>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</si>
  <si>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</si>
  <si>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</si>
  <si>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</si>
  <si>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</si>
  <si>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</si>
  <si>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</si>
  <si>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</si>
  <si>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</si>
  <si>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</si>
  <si>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</si>
  <si>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</si>
  <si>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</si>
  <si>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</si>
  <si>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</si>
  <si>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</si>
  <si>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</si>
  <si>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</si>
  <si>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</si>
  <si>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</si>
  <si>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</si>
  <si>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</si>
  <si>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</si>
  <si>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</si>
  <si>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</si>
  <si>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</si>
  <si>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</si>
  <si>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</si>
  <si>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</si>
  <si>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</si>
  <si>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</si>
  <si>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</si>
  <si>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</si>
  <si>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</si>
  <si>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</si>
  <si>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</si>
  <si>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</si>
  <si>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</si>
  <si>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</si>
  <si>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</si>
  <si>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</si>
  <si>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</si>
  <si>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</si>
  <si>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</si>
  <si>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</si>
  <si>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</si>
  <si>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</si>
  <si>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</si>
  <si>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</si>
  <si>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</si>
  <si>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</si>
  <si>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</si>
  <si>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</si>
  <si>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</si>
  <si>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</si>
  <si>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</si>
  <si>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</si>
  <si>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</si>
  <si>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</si>
  <si>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</si>
  <si>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</si>
  <si>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</si>
  <si>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</si>
  <si>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</si>
  <si>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</si>
  <si>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</si>
  <si>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</si>
  <si>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</si>
  <si>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</si>
  <si>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</si>
  <si>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</si>
  <si>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</si>
  <si>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</si>
  <si>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</si>
  <si>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</si>
  <si>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</si>
  <si>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</si>
  <si>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</si>
  <si>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</si>
  <si>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</si>
  <si>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</si>
  <si>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</si>
  <si>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</si>
  <si>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</si>
  <si>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</si>
  <si>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</si>
  <si>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</si>
  <si>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</si>
  <si>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</si>
  <si>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</si>
  <si>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</si>
  <si>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</si>
  <si>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</si>
  <si>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</si>
  <si>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</si>
  <si>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</si>
  <si>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</si>
  <si>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</si>
  <si>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</si>
  <si>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</si>
  <si>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</si>
  <si>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</si>
  <si>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</si>
  <si>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</si>
  <si>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</si>
  <si>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</si>
  <si>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</si>
  <si>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</si>
  <si>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</si>
  <si>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</si>
  <si>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</si>
  <si>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</si>
  <si>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</si>
  <si>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</si>
  <si>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</si>
  <si>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</si>
  <si>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</si>
  <si>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</si>
  <si>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</si>
  <si>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</si>
  <si>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</si>
  <si>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</si>
  <si>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</si>
  <si>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</si>
  <si>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</si>
  <si>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</si>
  <si>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</si>
  <si>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</si>
  <si>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</si>
  <si>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</si>
  <si>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</si>
  <si>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</si>
  <si>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</si>
  <si>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</si>
  <si>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</si>
  <si>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</si>
  <si>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</si>
  <si>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</si>
  <si>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</si>
  <si>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</si>
  <si>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</si>
  <si>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</si>
  <si>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</si>
  <si>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</si>
  <si>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</si>
  <si>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</si>
  <si>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</si>
  <si>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</si>
  <si>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</si>
  <si>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</si>
  <si>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</si>
  <si>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</si>
  <si>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</si>
  <si>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</si>
  <si>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</si>
  <si>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</si>
  <si>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</si>
  <si>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</si>
  <si>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</si>
  <si>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</si>
  <si>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</si>
  <si>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</si>
  <si>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</si>
  <si>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</si>
  <si>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</si>
  <si>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</si>
  <si>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</si>
  <si>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</si>
  <si>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</si>
  <si>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</si>
  <si>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</si>
  <si>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</si>
  <si>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</si>
  <si>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</si>
  <si>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</si>
  <si>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</si>
  <si>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</si>
  <si>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</si>
  <si>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</si>
  <si>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</si>
  <si>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</si>
  <si>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</si>
  <si>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</si>
  <si>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</si>
  <si>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</si>
  <si>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</si>
  <si>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</si>
  <si>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</si>
  <si>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</si>
  <si>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</si>
  <si>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</si>
  <si>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</si>
  <si>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</si>
  <si>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</si>
  <si>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</si>
  <si>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</si>
  <si>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</si>
  <si>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</si>
  <si>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</si>
  <si>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</si>
  <si>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</si>
  <si>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</si>
  <si>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</si>
  <si>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</si>
  <si>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</si>
  <si>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</si>
  <si>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</si>
  <si>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</si>
  <si>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</si>
  <si>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</si>
  <si>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</si>
  <si>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</si>
  <si>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</si>
  <si>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</si>
  <si>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</si>
  <si>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</si>
  <si>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</si>
  <si>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</si>
  <si>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</si>
  <si>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</si>
  <si>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</si>
  <si>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</si>
  <si>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</si>
  <si>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</si>
  <si>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</si>
  <si>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</si>
  <si>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</si>
  <si>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</si>
  <si>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</si>
  <si>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</si>
  <si>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</si>
  <si>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</si>
  <si>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</si>
  <si>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</si>
  <si>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</si>
  <si>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</si>
  <si>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</si>
  <si>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</si>
  <si>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</si>
  <si>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</si>
  <si>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</si>
  <si>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</si>
  <si>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</si>
  <si>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</si>
  <si>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</si>
  <si>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</si>
  <si>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</si>
  <si>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</si>
  <si>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</si>
  <si>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</si>
  <si>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</si>
  <si>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</si>
  <si>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</si>
  <si>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</si>
  <si>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</si>
  <si>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</si>
  <si>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</si>
  <si>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</si>
  <si>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</si>
  <si>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</si>
  <si>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</si>
  <si>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</si>
  <si>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</si>
  <si>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</si>
  <si>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</si>
  <si>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</si>
  <si>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</si>
  <si>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</si>
  <si>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</si>
  <si>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</si>
  <si>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</si>
  <si>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</si>
  <si>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</si>
  <si>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</si>
  <si>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</si>
  <si>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</si>
  <si>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</si>
  <si>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</si>
  <si>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</si>
  <si>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</si>
  <si>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</si>
  <si>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</si>
  <si>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</si>
  <si>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</si>
  <si>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</si>
  <si>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</si>
  <si>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</si>
  <si>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</si>
  <si>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</si>
  <si>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</si>
  <si>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</si>
  <si>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</si>
  <si>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</si>
  <si>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</si>
  <si>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</si>
  <si>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</si>
  <si>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</si>
  <si>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</si>
  <si>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</si>
  <si>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</si>
  <si>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</si>
  <si>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</si>
  <si>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</si>
  <si>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</si>
  <si>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</si>
  <si>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</si>
  <si>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</si>
  <si>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</si>
  <si>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</si>
  <si>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</si>
  <si>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</si>
  <si>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</si>
  <si>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</si>
  <si>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</si>
  <si>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</si>
  <si>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</si>
  <si>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</si>
  <si>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</si>
  <si>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</si>
  <si>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</si>
  <si>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</si>
  <si>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</si>
  <si>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</si>
  <si>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</si>
  <si>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</si>
  <si>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</si>
  <si>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</si>
  <si>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</si>
  <si>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</si>
  <si>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</si>
  <si>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</si>
  <si>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</si>
  <si>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</si>
  <si>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</si>
  <si>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</si>
  <si>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</si>
  <si>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</si>
  <si>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</si>
  <si>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</si>
  <si>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</si>
  <si>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</si>
  <si>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</si>
  <si>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</si>
  <si>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</si>
  <si>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</si>
  <si>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</si>
  <si>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</si>
  <si>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</si>
  <si>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</si>
  <si>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</si>
  <si>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</si>
  <si>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</si>
  <si>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</si>
  <si>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</si>
  <si>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</si>
  <si>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</si>
  <si>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</si>
  <si>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</si>
  <si>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</si>
  <si>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</si>
  <si>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</si>
  <si>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</si>
  <si>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</si>
  <si>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</si>
  <si>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</si>
  <si>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</si>
  <si>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</si>
  <si>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</si>
  <si>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</si>
  <si>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</si>
  <si>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</si>
  <si>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</si>
  <si>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</si>
  <si>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</si>
  <si>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</si>
  <si>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</si>
  <si>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</si>
  <si>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</si>
  <si>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</si>
  <si>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</si>
  <si>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</si>
  <si>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</si>
  <si>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</si>
  <si>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</si>
  <si>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</si>
  <si>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</si>
  <si>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</si>
  <si>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</si>
  <si>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</si>
  <si>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</si>
  <si>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</si>
  <si>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</si>
  <si>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</si>
  <si>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</si>
  <si>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</si>
  <si>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</si>
  <si>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</si>
  <si>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</si>
  <si>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</si>
  <si>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</si>
  <si>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</si>
  <si>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</si>
  <si>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</si>
  <si>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</si>
  <si>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</si>
  <si>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</si>
  <si>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</si>
  <si>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</si>
  <si>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</si>
  <si>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</si>
  <si>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</si>
  <si>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</si>
  <si>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</si>
  <si>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</si>
  <si>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</si>
  <si>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</si>
  <si>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</si>
  <si>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</si>
  <si>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</si>
  <si>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</si>
  <si>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</si>
  <si>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</si>
  <si>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</si>
  <si>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</si>
  <si>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</si>
  <si>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</si>
  <si>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</si>
  <si>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</si>
  <si>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</si>
  <si>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</si>
  <si>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</si>
  <si>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</si>
  <si>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</si>
  <si>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</si>
  <si>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</si>
  <si>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</si>
  <si>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</si>
  <si>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</si>
  <si>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</si>
  <si>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</si>
  <si>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</si>
  <si>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</si>
  <si>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</si>
  <si>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</si>
  <si>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</si>
  <si>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</si>
  <si>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</si>
  <si>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</si>
  <si>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</si>
  <si>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</si>
  <si>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</si>
  <si>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</si>
  <si>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</si>
  <si>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</si>
  <si>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</si>
  <si>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</si>
  <si>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</si>
  <si>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</si>
  <si>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</si>
  <si>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</si>
  <si>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</si>
  <si>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</si>
  <si>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</si>
  <si>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</si>
  <si>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</si>
  <si>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</si>
  <si>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</si>
  <si>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</si>
  <si>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</si>
  <si>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</si>
  <si>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</si>
  <si>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</si>
  <si>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</si>
  <si>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</si>
  <si>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</si>
  <si>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</si>
  <si>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</si>
  <si>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</si>
  <si>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</si>
  <si>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</si>
  <si>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</si>
  <si>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</si>
  <si>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</si>
  <si>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</si>
  <si>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</si>
  <si>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</si>
  <si>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</si>
  <si>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</si>
  <si>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</si>
  <si>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</si>
  <si>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</si>
  <si>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</si>
  <si>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</si>
  <si>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</si>
  <si>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</si>
  <si>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</si>
  <si>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</si>
  <si>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</si>
  <si>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</si>
  <si>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</si>
  <si>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</si>
  <si>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</si>
  <si>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</si>
  <si>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</si>
  <si>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</si>
  <si>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</si>
  <si>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</si>
  <si>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</si>
  <si>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</si>
  <si>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</si>
  <si>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</si>
  <si>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</si>
  <si>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</si>
  <si>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</si>
  <si>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</si>
  <si>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</si>
  <si>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</si>
  <si>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</si>
  <si>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</si>
  <si>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</si>
  <si>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</si>
  <si>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</si>
  <si>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</si>
  <si>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</si>
  <si>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</si>
  <si>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</si>
  <si>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</si>
  <si>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</si>
  <si>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</si>
  <si>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</si>
  <si>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</si>
  <si>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</si>
  <si>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</si>
  <si>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</si>
  <si>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</si>
  <si>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</si>
  <si>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</si>
  <si>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</si>
  <si>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</si>
  <si>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</si>
  <si>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</si>
  <si>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</si>
  <si>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</si>
  <si>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</si>
  <si>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</si>
  <si>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</si>
  <si>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</si>
  <si>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</si>
  <si>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</si>
  <si>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</si>
  <si>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</si>
  <si>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</si>
  <si>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</si>
  <si>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</si>
  <si>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</si>
  <si>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</si>
  <si>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</si>
  <si>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</si>
  <si>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</si>
  <si>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</si>
  <si>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</si>
  <si>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</si>
  <si>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</si>
  <si>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</si>
  <si>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</si>
  <si>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</si>
  <si>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</si>
  <si>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</si>
  <si>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</si>
  <si>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</si>
  <si>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</si>
  <si>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</si>
  <si>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</si>
  <si>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</si>
  <si>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</si>
  <si>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</si>
  <si>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</si>
  <si>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</si>
  <si>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</si>
  <si>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</si>
  <si>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</si>
  <si>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</si>
  <si>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</si>
  <si>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</si>
  <si>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</si>
  <si>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</si>
  <si>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</si>
  <si>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</si>
  <si>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</si>
  <si>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</si>
  <si>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</si>
  <si>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</si>
  <si>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</si>
  <si>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</si>
  <si>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</si>
  <si>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</si>
  <si>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</si>
  <si>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</si>
  <si>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</si>
  <si>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</si>
  <si>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</si>
  <si>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</si>
  <si>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</si>
  <si>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</si>
  <si>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</si>
  <si>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</si>
  <si>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</si>
  <si>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</si>
  <si>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</si>
  <si>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</si>
  <si>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</si>
  <si>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</si>
  <si>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</si>
  <si>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</si>
  <si>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</si>
  <si>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</si>
  <si>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</si>
  <si>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</si>
  <si>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</si>
  <si>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</si>
  <si>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</si>
  <si>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</si>
  <si>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</si>
  <si>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</si>
  <si>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</si>
  <si>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</si>
  <si>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</si>
  <si>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</si>
  <si>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</si>
  <si>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</si>
  <si>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</si>
  <si>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</si>
  <si>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</si>
  <si>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</si>
  <si>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</si>
  <si>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</si>
  <si>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</si>
  <si>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</si>
  <si>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</si>
  <si>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</si>
  <si>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</si>
  <si>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</si>
  <si>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</si>
  <si>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</si>
  <si>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</si>
  <si>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</si>
  <si>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</si>
  <si>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</si>
  <si>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</si>
  <si>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</si>
  <si>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</si>
  <si>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</si>
  <si>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</si>
  <si>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</si>
  <si>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</si>
  <si>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</si>
  <si>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</si>
  <si>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</si>
  <si>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</si>
  <si>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</si>
  <si>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</si>
  <si>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</si>
  <si>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</si>
  <si>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</si>
  <si>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</si>
  <si>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</si>
  <si>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</si>
  <si>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</si>
  <si>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</si>
  <si>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</si>
  <si>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</si>
  <si>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</si>
  <si>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</si>
  <si>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</si>
  <si>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</si>
  <si>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</si>
  <si>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</si>
  <si>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</si>
  <si>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</si>
  <si>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</si>
  <si>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</si>
  <si>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</si>
  <si>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</si>
  <si>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</si>
  <si>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</si>
  <si>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</si>
  <si>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</si>
  <si>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</si>
  <si>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</si>
  <si>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</si>
  <si>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</si>
  <si>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</si>
  <si>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</si>
  <si>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</si>
  <si>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</si>
  <si>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</si>
  <si>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</si>
  <si>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</si>
  <si>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</si>
  <si>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</si>
  <si>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</si>
  <si>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</si>
  <si>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</si>
  <si>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</si>
  <si>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</si>
  <si>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</si>
  <si>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</si>
  <si>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</si>
  <si>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</si>
  <si>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</si>
  <si>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</si>
  <si>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</si>
  <si>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</si>
  <si>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</si>
  <si>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</si>
  <si>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</si>
  <si>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</si>
  <si>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</si>
  <si>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</si>
  <si>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</si>
  <si>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</si>
  <si>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</si>
  <si>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</si>
  <si>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</si>
  <si>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</si>
  <si>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</si>
  <si>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</si>
  <si>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</si>
  <si>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</si>
  <si>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</si>
  <si>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</si>
  <si>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</si>
  <si>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</si>
  <si>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</si>
  <si>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</si>
  <si>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</si>
  <si>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</si>
  <si>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</si>
  <si>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</si>
  <si>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</si>
  <si>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</si>
  <si>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</si>
  <si>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</si>
  <si>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</si>
  <si>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</si>
  <si>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</si>
  <si>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</si>
  <si>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</si>
  <si>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</si>
  <si>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</si>
  <si>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</si>
  <si>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</si>
  <si>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</si>
  <si>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</si>
  <si>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</si>
  <si>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</si>
  <si>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</si>
  <si>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</si>
  <si>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</si>
  <si>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</si>
  <si>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</si>
  <si>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</si>
  <si>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</si>
  <si>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</si>
  <si>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</si>
  <si>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</si>
  <si>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</si>
  <si>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</si>
  <si>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</si>
  <si>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</si>
  <si>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</si>
  <si>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</si>
  <si>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</si>
  <si>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</si>
  <si>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</si>
  <si>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</si>
  <si>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</si>
  <si>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</si>
  <si>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</si>
  <si>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</si>
  <si>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</si>
  <si>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</si>
  <si>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</si>
  <si>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</si>
  <si>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</si>
  <si>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</si>
  <si>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</si>
  <si>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</si>
  <si>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</si>
  <si>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</si>
  <si>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</si>
  <si>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</si>
  <si>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</si>
  <si>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</si>
  <si>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</si>
  <si>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</si>
  <si>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</si>
  <si>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</si>
  <si>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</si>
  <si>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</si>
  <si>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</si>
  <si>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</si>
  <si>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</si>
  <si>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</si>
  <si>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</si>
  <si>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</si>
  <si>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</si>
  <si>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</si>
  <si>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</si>
  <si>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</si>
  <si>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</si>
  <si>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</si>
  <si>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</si>
  <si>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</si>
  <si>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</si>
  <si>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</si>
  <si>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</si>
  <si>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</si>
  <si>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</si>
  <si>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</si>
  <si>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</si>
  <si>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</si>
  <si>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</si>
  <si>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</si>
  <si>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</si>
  <si>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</si>
  <si>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</si>
  <si>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</si>
  <si>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</si>
  <si>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</si>
  <si>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</si>
  <si>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</si>
  <si>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</si>
  <si>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</si>
  <si>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</si>
  <si>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</si>
  <si>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</si>
  <si>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</si>
  <si>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</si>
  <si>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</si>
  <si>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</si>
  <si>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</si>
  <si>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</si>
  <si>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</si>
  <si>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</si>
  <si>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</si>
  <si>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</si>
  <si>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</si>
  <si>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</si>
  <si>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</si>
  <si>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</si>
  <si>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</si>
  <si>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</si>
  <si>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</si>
  <si>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</si>
  <si>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</si>
  <si>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</si>
  <si>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</si>
  <si>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</si>
  <si>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</si>
  <si>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</si>
  <si>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</si>
  <si>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</si>
  <si>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</si>
  <si>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</si>
  <si>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</si>
  <si>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</si>
  <si>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</si>
  <si>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</si>
  <si>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</si>
  <si>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</si>
  <si>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</si>
  <si>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</si>
  <si>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</si>
  <si>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</si>
  <si>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</si>
  <si>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</si>
  <si>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</si>
  <si>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</si>
  <si>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</si>
  <si>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</si>
  <si>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</si>
  <si>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</si>
  <si>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</si>
  <si>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</si>
  <si>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</si>
  <si>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</si>
  <si>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</si>
  <si>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</si>
  <si>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</si>
  <si>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</si>
  <si>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</si>
  <si>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</si>
  <si>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</si>
  <si>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</si>
  <si>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</si>
  <si>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</si>
  <si>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</si>
  <si>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</si>
  <si>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</si>
  <si>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</si>
  <si>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</si>
  <si>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</si>
  <si>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</si>
  <si>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</si>
  <si>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</si>
  <si>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</si>
  <si>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</si>
  <si>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</si>
  <si>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</si>
  <si>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</si>
  <si>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</si>
  <si>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</si>
  <si>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</si>
  <si>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</si>
  <si>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</si>
  <si>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</si>
  <si>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</si>
  <si>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</si>
  <si>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</si>
  <si>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</si>
  <si>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</si>
  <si>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</si>
  <si>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</si>
  <si>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</si>
  <si>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</si>
  <si>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</si>
  <si>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</si>
  <si>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</si>
  <si>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</si>
  <si>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</si>
  <si>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</si>
  <si>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</si>
  <si>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</si>
  <si>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</si>
  <si>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</si>
  <si>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</si>
  <si>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</si>
  <si>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</si>
  <si>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</si>
  <si>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</si>
  <si>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</si>
  <si>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</si>
  <si>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</si>
  <si>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</si>
  <si>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</si>
  <si>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</si>
  <si>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</si>
  <si>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</si>
  <si>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</si>
  <si>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</si>
  <si>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</si>
  <si>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</si>
  <si>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</si>
  <si>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</si>
  <si>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</si>
  <si>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</si>
  <si>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</si>
  <si>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</si>
  <si>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</si>
  <si>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</si>
  <si>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</si>
  <si>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</si>
  <si>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</si>
  <si>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</si>
  <si>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</si>
  <si>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</si>
  <si>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</si>
  <si>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</si>
  <si>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</si>
  <si>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</si>
  <si>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</si>
  <si>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</si>
  <si>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</si>
  <si>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</si>
  <si>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</si>
  <si>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</si>
  <si>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</si>
  <si>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</si>
  <si>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</si>
  <si>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</si>
  <si>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</si>
  <si>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</si>
  <si>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</si>
  <si>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</si>
  <si>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</si>
  <si>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</si>
  <si>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</si>
  <si>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</si>
  <si>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</si>
  <si>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</si>
  <si>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</si>
  <si>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</si>
  <si>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</si>
  <si>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</si>
  <si>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</si>
  <si>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</si>
  <si>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</si>
  <si>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</si>
  <si>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</si>
  <si>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</si>
  <si>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</si>
  <si>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</si>
  <si>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</si>
  <si>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</si>
  <si>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</si>
  <si>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</si>
  <si>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</si>
  <si>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</si>
  <si>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</si>
  <si>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</si>
  <si>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</si>
  <si>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</si>
  <si>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</si>
  <si>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</si>
  <si>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</si>
  <si>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</si>
  <si>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</si>
  <si>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</si>
  <si>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</si>
  <si>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</si>
  <si>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</si>
  <si>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</si>
  <si>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</si>
  <si>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</si>
  <si>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</si>
  <si>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</si>
  <si>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</si>
  <si>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</si>
  <si>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</si>
  <si>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</si>
  <si>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</si>
  <si>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</si>
  <si>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</si>
  <si>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</si>
  <si>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</si>
  <si>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</si>
  <si>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</si>
  <si>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</si>
  <si>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</si>
  <si>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</si>
  <si>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</si>
  <si>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</si>
  <si>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</si>
  <si>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</si>
  <si>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</si>
  <si>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</si>
  <si>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</si>
  <si>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</si>
  <si>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</si>
  <si>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</si>
  <si>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</si>
  <si>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</si>
  <si>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</si>
  <si>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</si>
  <si>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</si>
  <si>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</si>
  <si>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</si>
  <si>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</si>
  <si>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</si>
  <si>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</si>
  <si>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</si>
  <si>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</si>
  <si>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</si>
  <si>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</si>
  <si>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</si>
  <si>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</si>
  <si>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</si>
  <si>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</si>
  <si>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</si>
  <si>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</si>
  <si>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</si>
  <si>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</si>
  <si>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</si>
  <si>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</si>
  <si>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</si>
  <si>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</si>
  <si>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</si>
  <si>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</si>
  <si>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</si>
  <si>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</si>
  <si>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</si>
  <si>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</si>
  <si>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</si>
  <si>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</si>
  <si>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</si>
  <si>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</si>
  <si>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</si>
  <si>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</si>
  <si>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</si>
  <si>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</si>
  <si>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</si>
  <si>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</si>
  <si>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</si>
  <si>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</si>
  <si>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</si>
  <si>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</si>
  <si>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</si>
  <si>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</si>
  <si>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</si>
  <si>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</si>
  <si>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</si>
  <si>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</si>
  <si>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</si>
  <si>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</si>
  <si>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</si>
  <si>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</si>
  <si>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</si>
  <si>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</si>
  <si>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</si>
  <si>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</si>
  <si>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</si>
  <si>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</si>
  <si>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</si>
  <si>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</si>
  <si>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</si>
  <si>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</si>
  <si>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</si>
  <si>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</si>
  <si>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</si>
  <si>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</si>
  <si>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</si>
  <si>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</si>
  <si>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</si>
  <si>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</si>
  <si>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</si>
  <si>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</si>
  <si>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</si>
  <si>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</si>
  <si>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</si>
  <si>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</si>
  <si>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</si>
  <si>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</si>
  <si>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</si>
  <si>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</si>
  <si>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</si>
  <si>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</si>
  <si>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</si>
  <si>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</si>
  <si>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</si>
  <si>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</si>
  <si>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</si>
  <si>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</si>
  <si>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</si>
  <si>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</si>
  <si>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</si>
  <si>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</si>
  <si>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</si>
  <si>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</si>
  <si>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</si>
  <si>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</si>
  <si>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</si>
  <si>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</si>
  <si>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</si>
  <si>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</si>
  <si>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</si>
  <si>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</si>
  <si>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</si>
  <si>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</si>
  <si>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</si>
  <si>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</si>
  <si>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</si>
  <si>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</si>
  <si>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</si>
  <si>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</si>
  <si>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</si>
  <si>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</si>
  <si>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</si>
  <si>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</si>
  <si>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</si>
  <si>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</si>
  <si>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</si>
  <si>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</si>
  <si>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</si>
  <si>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</si>
  <si>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</si>
  <si>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</si>
  <si>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</si>
  <si>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</si>
  <si>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</si>
  <si>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</si>
  <si>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</si>
  <si>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</si>
  <si>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</si>
  <si>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</si>
  <si>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</si>
  <si>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</si>
  <si>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</si>
  <si>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</si>
  <si>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</si>
  <si>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</si>
  <si>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</si>
  <si>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</si>
  <si>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</si>
  <si>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</si>
  <si>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</si>
  <si>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</si>
  <si>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</si>
  <si>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</si>
  <si>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</si>
  <si>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</si>
  <si>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</si>
  <si>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</si>
  <si>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</si>
  <si>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</si>
  <si>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</si>
  <si>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</si>
  <si>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</si>
  <si>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</si>
  <si>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</si>
  <si>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</si>
  <si>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</si>
  <si>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</si>
  <si>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</si>
  <si>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</si>
  <si>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</si>
  <si>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</si>
  <si>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</si>
  <si>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</si>
  <si>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</si>
  <si>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</si>
  <si>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</si>
  <si>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</si>
  <si>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</si>
  <si>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</si>
  <si>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</si>
  <si>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</si>
  <si>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</si>
  <si>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</si>
  <si>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</si>
  <si>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</si>
  <si>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</si>
  <si>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</si>
  <si>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</si>
  <si>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</si>
  <si>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</si>
  <si>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</si>
  <si>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</si>
  <si>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</si>
  <si>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</si>
  <si>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</si>
  <si>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</si>
  <si>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</si>
  <si>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</si>
  <si>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</si>
  <si>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</si>
  <si>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</si>
  <si>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</si>
  <si>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</si>
  <si>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</si>
  <si>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</si>
  <si>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</si>
  <si>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</si>
  <si>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</si>
  <si>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</si>
  <si>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</si>
  <si>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</si>
  <si>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</si>
  <si>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</si>
  <si>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</si>
  <si>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</si>
  <si>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</si>
  <si>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</si>
  <si>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</si>
  <si>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</si>
  <si>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</si>
  <si>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</si>
  <si>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</si>
  <si>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</si>
  <si>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</si>
  <si>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</si>
  <si>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</si>
  <si>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</si>
  <si>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</si>
  <si>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</si>
  <si>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</si>
  <si>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</si>
  <si>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</si>
  <si>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</si>
  <si>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</si>
  <si>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</si>
  <si>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</si>
  <si>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</si>
  <si>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</si>
  <si>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</si>
  <si>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</si>
  <si>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</si>
  <si>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</si>
  <si>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</si>
  <si>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</si>
  <si>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</si>
  <si>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</si>
  <si>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</si>
  <si>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</si>
  <si>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</si>
  <si>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</si>
  <si>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</si>
  <si>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</si>
  <si>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</si>
  <si>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</si>
  <si>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</si>
  <si>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</si>
  <si>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</si>
  <si>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</si>
  <si>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</si>
  <si>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</si>
  <si>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</si>
  <si>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</si>
  <si>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</si>
  <si>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</si>
  <si>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</si>
  <si>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</si>
  <si>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</si>
  <si>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</si>
  <si>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</si>
  <si>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</si>
  <si>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</si>
  <si>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</si>
  <si>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</si>
  <si>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</si>
  <si>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</si>
  <si>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</si>
  <si>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</si>
  <si>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</si>
  <si>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</si>
  <si>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</si>
  <si>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</si>
  <si>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</si>
  <si>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</si>
  <si>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</si>
  <si>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</si>
  <si>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</si>
  <si>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</si>
  <si>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</si>
  <si>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</si>
  <si>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</si>
  <si>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</si>
  <si>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</si>
  <si>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</si>
  <si>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</si>
  <si>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</si>
  <si>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</si>
  <si>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</si>
  <si>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</si>
  <si>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</si>
  <si>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</si>
  <si>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</si>
  <si>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</si>
  <si>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</si>
  <si>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</si>
  <si>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</si>
  <si>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</si>
  <si>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</si>
  <si>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</si>
  <si>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</si>
  <si>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</si>
  <si>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</si>
  <si>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</si>
  <si>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</si>
  <si>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</si>
  <si>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</si>
  <si>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</si>
  <si>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</si>
  <si>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</si>
  <si>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</si>
  <si>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</si>
  <si>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</si>
  <si>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</si>
  <si>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</si>
  <si>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</si>
  <si>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</si>
  <si>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</si>
  <si>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</si>
  <si>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</si>
  <si>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</si>
  <si>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</si>
  <si>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</si>
  <si>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</si>
  <si>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</si>
  <si>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</si>
  <si>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</si>
  <si>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</si>
  <si>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</si>
  <si>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</si>
  <si>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</si>
  <si>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</si>
  <si>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</si>
  <si>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</si>
  <si>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</si>
  <si>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</si>
  <si>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</si>
  <si>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</si>
  <si>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</si>
  <si>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</si>
  <si>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</si>
  <si>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</si>
  <si>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</si>
  <si>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</si>
  <si>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</si>
  <si>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</si>
  <si>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</si>
  <si>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</si>
  <si>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</si>
  <si>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</si>
  <si>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</si>
  <si>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</si>
  <si>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</si>
  <si>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</si>
  <si>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</si>
  <si>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</si>
  <si>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</si>
  <si>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</si>
  <si>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</si>
  <si>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</si>
  <si>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</si>
  <si>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</si>
  <si>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</si>
  <si>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</si>
  <si>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</si>
  <si>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</si>
  <si>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</si>
  <si>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</si>
  <si>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</si>
  <si>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</si>
  <si>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</si>
  <si>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</si>
  <si>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</si>
  <si>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</si>
  <si>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</si>
  <si>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</si>
  <si>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</si>
  <si>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</si>
  <si>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</si>
  <si>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</si>
  <si>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</si>
  <si>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</si>
  <si>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</si>
  <si>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</si>
  <si>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</si>
  <si>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</si>
  <si>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</si>
  <si>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</si>
  <si>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</si>
  <si>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</si>
  <si>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</si>
  <si>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</si>
  <si>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</si>
  <si>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</si>
  <si>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</si>
  <si>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</si>
  <si>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</si>
  <si>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</si>
  <si>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</si>
  <si>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</si>
  <si>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</si>
  <si>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</si>
  <si>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</si>
  <si>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</si>
  <si>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</si>
  <si>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</si>
  <si>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</si>
  <si>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</si>
  <si>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</si>
  <si>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</si>
  <si>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</si>
  <si>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</si>
  <si>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</si>
  <si>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</si>
  <si>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</si>
  <si>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</si>
  <si>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</si>
  <si>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</si>
  <si>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</si>
  <si>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</si>
  <si>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</si>
  <si>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</si>
  <si>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</si>
  <si>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</si>
  <si>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</si>
  <si>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</si>
  <si>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</si>
  <si>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</si>
  <si>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</si>
  <si>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</si>
  <si>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</si>
  <si>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</si>
  <si>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</si>
  <si>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</si>
  <si>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</si>
  <si>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</si>
  <si>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</si>
  <si>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</si>
  <si>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</si>
  <si>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</si>
  <si>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</si>
  <si>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</si>
  <si>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</si>
  <si>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</si>
  <si>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</si>
  <si>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</si>
  <si>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</si>
  <si>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</si>
  <si>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</si>
  <si>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</si>
  <si>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</si>
  <si>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</si>
  <si>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</si>
  <si>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</si>
  <si>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</si>
  <si>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</si>
  <si>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</si>
  <si>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</si>
  <si>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</si>
  <si>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</si>
  <si>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</si>
  <si>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</si>
  <si>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</si>
  <si>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</si>
  <si>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</si>
  <si>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</si>
  <si>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</si>
  <si>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</si>
  <si>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</si>
  <si>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</si>
  <si>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</si>
  <si>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</si>
  <si>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</si>
  <si>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</si>
  <si>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</si>
  <si>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</si>
  <si>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</si>
  <si>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</si>
  <si>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</si>
  <si>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</si>
  <si>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</si>
  <si>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</si>
  <si>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</si>
  <si>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</si>
  <si>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</si>
  <si>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</si>
  <si>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</si>
  <si>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</si>
  <si>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</si>
  <si>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</si>
  <si>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</si>
  <si>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</si>
  <si>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</si>
  <si>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</si>
  <si>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</si>
  <si>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</si>
  <si>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</si>
  <si>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</si>
  <si>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</si>
  <si>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</si>
  <si>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</si>
  <si>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</si>
  <si>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</si>
  <si>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</si>
  <si>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</si>
  <si>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</si>
  <si>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</si>
  <si>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</si>
  <si>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</si>
  <si>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</si>
  <si>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</si>
  <si>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</si>
  <si>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</si>
  <si>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</si>
  <si>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</si>
  <si>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</si>
  <si>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</si>
  <si>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</si>
  <si>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</si>
  <si>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</si>
  <si>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</si>
  <si>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</si>
  <si>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</si>
  <si>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</si>
  <si>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</si>
  <si>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</si>
  <si>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</si>
  <si>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</si>
  <si>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</si>
  <si>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</si>
  <si>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</si>
  <si>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</si>
  <si>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</si>
  <si>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</si>
  <si>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</si>
  <si>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</si>
  <si>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</si>
  <si>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</si>
  <si>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</si>
  <si>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</si>
  <si>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</si>
  <si>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</si>
  <si>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</si>
  <si>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</si>
  <si>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</si>
  <si>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</si>
  <si>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</si>
  <si>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</si>
  <si>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</si>
  <si>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</si>
  <si>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</si>
  <si>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</si>
  <si>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</si>
  <si>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</si>
  <si>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</si>
  <si>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</si>
  <si>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</si>
  <si>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</si>
  <si>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</si>
  <si>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</si>
  <si>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</si>
  <si>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</si>
  <si>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</si>
  <si>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</si>
  <si>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</si>
  <si>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</si>
  <si>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</si>
  <si>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</si>
  <si>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</si>
  <si>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</si>
  <si>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</si>
  <si>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</si>
  <si>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</si>
  <si>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</si>
  <si>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</si>
  <si>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</si>
  <si>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</si>
  <si>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</si>
  <si>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</si>
  <si>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</si>
  <si>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</si>
  <si>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</si>
  <si>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</si>
  <si>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</si>
  <si>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</si>
  <si>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</si>
  <si>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</si>
  <si>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</si>
  <si>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</si>
  <si>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</si>
  <si>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</si>
  <si>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</si>
  <si>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</si>
  <si>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</si>
  <si>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</si>
  <si>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</si>
  <si>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</si>
  <si>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</si>
  <si>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</si>
  <si>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</si>
  <si>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</si>
  <si>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</si>
  <si>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</si>
  <si>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</si>
  <si>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</si>
  <si>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</si>
  <si>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</si>
  <si>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</si>
  <si>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</si>
  <si>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</si>
  <si>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</si>
  <si>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</si>
  <si>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</si>
  <si>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</si>
  <si>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</si>
  <si>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</si>
  <si>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</si>
  <si>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</si>
  <si>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</si>
  <si>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</si>
  <si>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</si>
  <si>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</si>
  <si>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</si>
  <si>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</si>
  <si>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</si>
  <si>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</si>
  <si>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</si>
  <si>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</si>
  <si>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</si>
  <si>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</si>
  <si>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</si>
  <si>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</si>
  <si>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</si>
  <si>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</si>
  <si>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</si>
  <si>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</si>
  <si>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</si>
  <si>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</si>
  <si>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</si>
  <si>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</si>
  <si>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</si>
  <si>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</si>
  <si>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</si>
  <si>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</si>
  <si>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</si>
  <si>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</si>
  <si>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</si>
  <si>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</si>
  <si>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</si>
  <si>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</si>
  <si>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</si>
  <si>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</si>
  <si>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</si>
  <si>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</si>
  <si>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</si>
  <si>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</si>
  <si>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</si>
  <si>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</si>
  <si>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</si>
  <si>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</si>
  <si>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</si>
  <si>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</si>
  <si>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</si>
  <si>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</si>
  <si>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</si>
  <si>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</si>
  <si>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</si>
  <si>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</si>
  <si>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</si>
  <si>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</si>
  <si>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</si>
  <si>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</si>
  <si>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</si>
  <si>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</si>
  <si>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</si>
  <si>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</si>
  <si>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</si>
  <si>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</si>
  <si>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</si>
  <si>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</si>
  <si>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</si>
  <si>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</si>
  <si>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</si>
  <si>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</si>
  <si>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</si>
  <si>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</si>
  <si>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</si>
  <si>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</si>
  <si>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</si>
  <si>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</si>
  <si>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</si>
  <si>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</si>
  <si>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</si>
  <si>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</si>
  <si>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</si>
  <si>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</si>
  <si>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</si>
  <si>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</si>
  <si>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</si>
  <si>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</si>
  <si>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</si>
  <si>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</si>
  <si>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</si>
  <si>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</si>
  <si>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</si>
  <si>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</si>
  <si>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</si>
  <si>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</si>
  <si>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</si>
  <si>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</si>
  <si>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</si>
  <si>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</si>
  <si>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</si>
  <si>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</si>
  <si>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</si>
  <si>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</si>
  <si>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</si>
  <si>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</si>
  <si>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</si>
  <si>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</si>
  <si>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</si>
  <si>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</si>
  <si>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</si>
  <si>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</si>
  <si>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</si>
  <si>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</si>
  <si>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</si>
  <si>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</si>
  <si>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</si>
  <si>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</si>
  <si>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</si>
  <si>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</si>
  <si>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</si>
  <si>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</si>
  <si>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</si>
  <si>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</si>
  <si>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</si>
  <si>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</si>
  <si>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</si>
  <si>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</si>
  <si>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</si>
  <si>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</si>
  <si>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</si>
  <si>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</si>
  <si>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</si>
  <si>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</si>
  <si>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</si>
  <si>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</si>
  <si>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</si>
  <si>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</si>
  <si>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</si>
  <si>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</si>
  <si>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</si>
  <si>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</si>
  <si>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</si>
  <si>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</si>
  <si>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</si>
  <si>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</si>
  <si>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</si>
  <si>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</si>
  <si>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</si>
  <si>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</si>
  <si>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</si>
  <si>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</si>
  <si>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</si>
  <si>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</si>
  <si>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</si>
  <si>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</si>
  <si>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</si>
  <si>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</si>
  <si>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</si>
  <si>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</si>
  <si>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</si>
  <si>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</si>
  <si>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</si>
  <si>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</si>
  <si>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</si>
  <si>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</si>
  <si>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</si>
  <si>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</si>
  <si>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</si>
  <si>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</si>
  <si>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</si>
  <si>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</si>
  <si>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</si>
  <si>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</si>
  <si>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</si>
  <si>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</si>
  <si>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</si>
  <si>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</si>
  <si>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</si>
  <si>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</si>
  <si>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</si>
  <si>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</si>
  <si>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</si>
  <si>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</si>
  <si>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</si>
  <si>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</si>
  <si>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</si>
  <si>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</si>
  <si>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</si>
  <si>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</si>
  <si>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</si>
  <si>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</si>
  <si>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</si>
  <si>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</si>
  <si>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</si>
  <si>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</si>
  <si>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</si>
  <si>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</si>
  <si>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</si>
  <si>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</si>
  <si>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</si>
  <si>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</si>
  <si>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</si>
  <si>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</si>
  <si>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</si>
  <si>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</si>
  <si>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</si>
  <si>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</si>
  <si>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</si>
  <si>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</si>
  <si>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</si>
  <si>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</si>
  <si>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</si>
  <si>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</si>
  <si>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</si>
  <si>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</si>
  <si>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</si>
  <si>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</si>
  <si>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</si>
  <si>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</si>
  <si>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</si>
  <si>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</si>
  <si>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</si>
  <si>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</si>
  <si>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</si>
  <si>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</si>
  <si>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</si>
  <si>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</si>
  <si>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</si>
  <si>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</si>
  <si>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</si>
  <si>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</si>
  <si>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</si>
  <si>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</si>
  <si>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</si>
  <si>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</si>
  <si>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</si>
  <si>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</si>
  <si>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</si>
  <si>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</si>
  <si>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</si>
  <si>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</si>
  <si>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</si>
  <si>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</si>
  <si>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</si>
  <si>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</si>
  <si>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</si>
  <si>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</si>
  <si>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</si>
  <si>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</si>
  <si>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</si>
  <si>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</si>
  <si>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</si>
  <si>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</si>
  <si>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</si>
  <si>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</si>
  <si>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</si>
  <si>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</si>
  <si>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</si>
  <si>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</si>
  <si>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</si>
  <si>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</si>
  <si>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</si>
  <si>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</si>
  <si>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</si>
  <si>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</si>
  <si>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</si>
  <si>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</si>
  <si>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</si>
  <si>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</si>
  <si>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</si>
  <si>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</si>
  <si>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</si>
  <si>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</si>
  <si>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</si>
  <si>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</si>
  <si>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</si>
  <si>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</si>
  <si>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</si>
  <si>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</si>
  <si>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</si>
  <si>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</si>
  <si>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</si>
  <si>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</si>
  <si>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</si>
  <si>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</si>
  <si>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</si>
  <si>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</si>
  <si>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</si>
  <si>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</si>
  <si>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</si>
  <si>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</si>
  <si>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</si>
  <si>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</si>
  <si>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</si>
  <si>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</si>
  <si>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</si>
  <si>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</si>
  <si>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</si>
  <si>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</si>
  <si>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</si>
  <si>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</si>
  <si>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</si>
  <si>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</si>
  <si>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</si>
  <si>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</si>
  <si>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</si>
  <si>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</si>
  <si>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</si>
  <si>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</si>
  <si>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</si>
  <si>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</si>
  <si>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</si>
  <si>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</si>
  <si>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</si>
  <si>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</si>
  <si>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</si>
  <si>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</si>
  <si>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</si>
  <si>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</si>
  <si>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</si>
  <si>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</si>
  <si>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</si>
  <si>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</si>
  <si>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</si>
  <si>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</si>
  <si>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</si>
  <si>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</si>
  <si>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</si>
  <si>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</si>
  <si>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</si>
  <si>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</si>
  <si>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</si>
  <si>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</si>
  <si>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</si>
  <si>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</si>
  <si>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</si>
  <si>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</si>
  <si>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</si>
  <si>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</si>
  <si>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</si>
  <si>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</si>
  <si>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</si>
  <si>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</si>
  <si>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</si>
  <si>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</si>
  <si>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</si>
  <si>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</si>
  <si>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</si>
  <si>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</si>
  <si>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</si>
  <si>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</si>
  <si>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</si>
  <si>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</si>
  <si>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</si>
  <si>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</si>
  <si>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</si>
  <si>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</si>
  <si>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</si>
  <si>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</si>
  <si>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</si>
  <si>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</si>
  <si>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</si>
  <si>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</si>
  <si>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</si>
  <si>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</si>
  <si>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</si>
  <si>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</si>
  <si>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</si>
  <si>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</si>
  <si>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</si>
  <si>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</si>
  <si>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</si>
  <si>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</si>
  <si>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</si>
  <si>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</si>
  <si>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</si>
  <si>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</si>
  <si>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</si>
  <si>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</si>
  <si>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</si>
  <si>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</si>
  <si>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</si>
  <si>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</si>
  <si>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</si>
  <si>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</si>
  <si>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</si>
  <si>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</si>
  <si>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</si>
  <si>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</si>
  <si>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</si>
  <si>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</si>
  <si>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</si>
  <si>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</si>
  <si>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</si>
  <si>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</si>
  <si>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</si>
  <si>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</si>
  <si>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</si>
  <si>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</si>
  <si>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</si>
  <si>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</si>
  <si>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</si>
  <si>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</si>
  <si>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</si>
  <si>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</si>
  <si>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</si>
  <si>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</si>
  <si>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</si>
  <si>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</si>
  <si>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</si>
  <si>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</si>
  <si>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</si>
  <si>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</si>
  <si>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</si>
  <si>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</si>
  <si>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</si>
  <si>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</si>
  <si>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</si>
  <si>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</si>
  <si>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</si>
  <si>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</si>
  <si>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</si>
  <si>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</si>
  <si>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</si>
  <si>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</si>
  <si>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</si>
  <si>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</si>
  <si>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</si>
  <si>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</si>
  <si>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</si>
  <si>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</si>
  <si>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</si>
  <si>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</si>
  <si>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</si>
  <si>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</si>
  <si>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</si>
  <si>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</si>
  <si>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</si>
  <si>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</si>
  <si>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</si>
  <si>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</si>
  <si>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</si>
  <si>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</si>
  <si>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</si>
  <si>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</si>
  <si>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</si>
  <si>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</si>
  <si>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</si>
  <si>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</si>
  <si>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</si>
  <si>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</si>
  <si>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</si>
  <si>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</si>
  <si>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</si>
  <si>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</si>
  <si>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</si>
  <si>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</si>
  <si>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</si>
  <si>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</si>
  <si>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</si>
  <si>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</si>
  <si>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</si>
  <si>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</si>
  <si>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</si>
  <si>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</si>
  <si>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</si>
  <si>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</si>
  <si>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</si>
  <si>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</si>
  <si>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</si>
  <si>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</si>
  <si>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</si>
  <si>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</si>
  <si>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</si>
  <si>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</si>
  <si>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</si>
  <si>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</si>
  <si>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</si>
  <si>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</si>
  <si>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</si>
  <si>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</si>
  <si>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</si>
  <si>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</si>
  <si>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</si>
  <si>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</si>
  <si>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</si>
  <si>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</si>
  <si>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</si>
  <si>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</si>
  <si>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</si>
  <si>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</si>
  <si>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</si>
  <si>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</si>
  <si>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</si>
  <si>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</si>
  <si>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</si>
  <si>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</si>
  <si>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</si>
  <si>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</si>
  <si>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</si>
  <si>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</si>
  <si>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</si>
  <si>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</si>
  <si>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</si>
  <si>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</si>
  <si>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</si>
  <si>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</si>
  <si>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</si>
  <si>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</si>
  <si>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</si>
  <si>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</si>
  <si>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</si>
  <si>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</si>
  <si>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</si>
  <si>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</si>
  <si>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</si>
  <si>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</si>
  <si>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</si>
  <si>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</si>
  <si>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</si>
  <si>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</si>
  <si>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</si>
  <si>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</si>
  <si>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</si>
  <si>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</si>
  <si>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</si>
  <si>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</si>
  <si>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</si>
  <si>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</si>
  <si>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</si>
  <si>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</si>
  <si>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</si>
  <si>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</si>
  <si>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</si>
  <si>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</si>
  <si>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</si>
  <si>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</si>
  <si>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</si>
  <si>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</si>
  <si>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</si>
  <si>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</si>
  <si>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</si>
  <si>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</si>
  <si>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</si>
  <si>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</si>
  <si>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</si>
  <si>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</si>
  <si>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</si>
  <si>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</si>
  <si>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</si>
  <si>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</si>
  <si>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</si>
  <si>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</si>
  <si>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</si>
  <si>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</si>
  <si>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</si>
  <si>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</si>
  <si>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</si>
  <si>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</si>
  <si>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</si>
  <si>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</si>
  <si>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</si>
  <si>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</si>
  <si>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</si>
  <si>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</si>
  <si>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</si>
  <si>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</si>
  <si>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</si>
  <si>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</si>
  <si>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</si>
  <si>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</si>
  <si>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</si>
  <si>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</si>
  <si>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</si>
  <si>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</si>
  <si>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</si>
  <si>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</si>
  <si>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</si>
  <si>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</si>
  <si>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</si>
  <si>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</si>
  <si>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</si>
  <si>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</si>
  <si>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</si>
  <si>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</si>
  <si>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</si>
  <si>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</si>
  <si>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</si>
  <si>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</si>
  <si>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</si>
  <si>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</si>
  <si>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</si>
  <si>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</si>
  <si>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</si>
  <si>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</si>
  <si>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</si>
  <si>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</si>
  <si>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</si>
  <si>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</si>
  <si>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</si>
  <si>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</si>
  <si>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</si>
  <si>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</si>
  <si>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</si>
  <si>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</si>
  <si>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</si>
  <si>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</si>
  <si>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</si>
  <si>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</si>
  <si>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</si>
  <si>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</si>
  <si>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</si>
  <si>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</si>
  <si>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</si>
  <si>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</si>
  <si>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</si>
  <si>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</si>
  <si>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</si>
  <si>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</si>
  <si>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</si>
  <si>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</si>
  <si>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</si>
  <si>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</si>
  <si>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</si>
  <si>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</si>
  <si>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</si>
  <si>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</si>
  <si>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</si>
  <si>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</si>
  <si>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</si>
  <si>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</si>
  <si>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</si>
  <si>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</si>
  <si>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</si>
  <si>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</si>
  <si>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</si>
  <si>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</si>
  <si>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</si>
  <si>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</si>
  <si>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</si>
  <si>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</si>
  <si>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</si>
  <si>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</si>
  <si>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</si>
  <si>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</si>
  <si>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</si>
  <si>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</si>
  <si>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</si>
  <si>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</si>
  <si>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</si>
  <si>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</si>
  <si>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</si>
  <si>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</si>
  <si>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</si>
  <si>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</si>
  <si>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</si>
  <si>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</si>
  <si>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</si>
  <si>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</si>
  <si>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</si>
  <si>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</si>
  <si>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</si>
  <si>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</si>
  <si>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</si>
  <si>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</si>
  <si>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</si>
  <si>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</si>
  <si>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</si>
  <si>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</si>
  <si>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</si>
  <si>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</si>
  <si>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</si>
  <si>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</si>
  <si>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</si>
  <si>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</si>
  <si>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</si>
  <si>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</si>
  <si>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</si>
  <si>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</si>
  <si>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</si>
  <si>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</si>
  <si>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</si>
  <si>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</si>
  <si>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</si>
  <si>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</si>
  <si>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</si>
  <si>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</si>
  <si>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</si>
  <si>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</si>
  <si>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</si>
  <si>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</si>
  <si>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</si>
  <si>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</si>
  <si>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</si>
  <si>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</si>
  <si>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</si>
  <si>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</si>
  <si>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</si>
  <si>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</si>
  <si>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</si>
  <si>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</si>
  <si>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</si>
  <si>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</si>
  <si>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</si>
  <si>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</si>
  <si>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</si>
  <si>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</si>
  <si>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</si>
  <si>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</si>
  <si>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</si>
  <si>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</si>
  <si>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</si>
  <si>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</si>
  <si>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</si>
  <si>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</si>
  <si>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</si>
  <si>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</si>
  <si>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</si>
  <si>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</si>
  <si>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</si>
  <si>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</si>
  <si>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</si>
  <si>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</si>
  <si>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</si>
  <si>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</si>
  <si>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</si>
  <si>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</si>
  <si>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</si>
  <si>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</si>
  <si>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</si>
  <si>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</si>
  <si>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</si>
  <si>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</si>
  <si>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</si>
  <si>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</si>
  <si>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</si>
  <si>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</si>
  <si>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</si>
  <si>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</si>
  <si>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</si>
  <si>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</si>
  <si>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</si>
  <si>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</si>
  <si>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</si>
  <si>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</si>
  <si>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</si>
  <si>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</si>
  <si>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</si>
  <si>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</si>
  <si>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</si>
  <si>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</si>
  <si>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</si>
  <si>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</si>
  <si>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</si>
  <si>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</si>
  <si>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</si>
  <si>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</si>
  <si>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</si>
  <si>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</si>
  <si>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</si>
  <si>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</si>
  <si>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</si>
  <si>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</si>
  <si>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</si>
  <si>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</si>
  <si>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</si>
  <si>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</si>
  <si>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</si>
  <si>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</si>
  <si>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</si>
  <si>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</si>
  <si>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</si>
  <si>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</si>
  <si>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</si>
  <si>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</si>
  <si>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</si>
  <si>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</si>
  <si>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</si>
  <si>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</si>
  <si>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</si>
  <si>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</si>
  <si>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</si>
  <si>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</si>
  <si>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</si>
  <si>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</si>
  <si>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</si>
  <si>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</si>
  <si>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</si>
  <si>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</si>
  <si>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</si>
  <si>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</si>
  <si>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</si>
  <si>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</si>
  <si>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</si>
  <si>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</si>
  <si>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</si>
  <si>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</si>
  <si>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</si>
  <si>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</si>
  <si>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</si>
  <si>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</si>
  <si>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</si>
  <si>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</si>
  <si>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</si>
  <si>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</si>
  <si>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</si>
  <si>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</si>
  <si>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</si>
  <si>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</si>
  <si>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</si>
  <si>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</si>
  <si>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</si>
  <si>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</si>
  <si>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</si>
  <si>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</si>
  <si>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</si>
  <si>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</si>
  <si>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</si>
  <si>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</si>
  <si>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</si>
  <si>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</si>
  <si>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</si>
  <si>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</si>
  <si>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</si>
  <si>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</si>
  <si>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</si>
  <si>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</si>
  <si>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</si>
  <si>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</si>
  <si>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</si>
  <si>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</si>
  <si>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</si>
  <si>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</si>
  <si>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</si>
  <si>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</si>
  <si>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</si>
  <si>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</si>
  <si>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</si>
  <si>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</si>
  <si>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</si>
  <si>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</si>
  <si>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</si>
  <si>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</si>
  <si>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</si>
  <si>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</si>
  <si>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</si>
  <si>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</si>
  <si>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</si>
  <si>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</si>
  <si>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</si>
  <si>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</si>
  <si>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</si>
  <si>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</si>
  <si>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</si>
  <si>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</si>
  <si>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</si>
  <si>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</si>
  <si>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</si>
  <si>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</si>
  <si>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</si>
  <si>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</si>
  <si>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</si>
  <si>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</si>
  <si>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</si>
  <si>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</si>
  <si>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</si>
  <si>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</si>
  <si>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</si>
  <si>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</si>
  <si>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</si>
  <si>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</si>
  <si>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</si>
  <si>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</si>
  <si>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</si>
  <si>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</si>
  <si>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</si>
  <si>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</si>
  <si>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</si>
  <si>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</si>
  <si>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</si>
  <si>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</si>
  <si>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</si>
  <si>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</si>
  <si>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</si>
  <si>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</si>
  <si>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</si>
  <si>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</si>
  <si>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</si>
  <si>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</si>
  <si>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</si>
  <si>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</si>
  <si>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</si>
  <si>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</si>
  <si>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</si>
  <si>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</si>
  <si>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</si>
  <si>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</si>
  <si>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</si>
  <si>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</si>
  <si>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</si>
  <si>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</si>
  <si>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</si>
  <si>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</si>
  <si>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</si>
  <si>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</si>
  <si>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</si>
  <si>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</si>
  <si>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</si>
  <si>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</si>
  <si>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</si>
  <si>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</si>
  <si>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</si>
  <si>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</si>
  <si>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</si>
  <si>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</si>
  <si>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</si>
  <si>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</si>
  <si>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</si>
  <si>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</si>
  <si>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</si>
  <si>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</si>
  <si>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</si>
  <si>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</si>
  <si>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</si>
  <si>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</si>
  <si>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</si>
  <si>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</si>
  <si>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</si>
  <si>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</si>
  <si>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</si>
  <si>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</si>
  <si>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</si>
  <si>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</si>
  <si>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</si>
  <si>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</si>
  <si>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</si>
  <si>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</si>
  <si>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</si>
  <si>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</si>
  <si>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</si>
  <si>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</si>
  <si>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</si>
  <si>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</si>
  <si>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</si>
  <si>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</si>
  <si>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</si>
  <si>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</si>
  <si>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</si>
  <si>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</si>
  <si>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</si>
  <si>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</si>
  <si>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</si>
  <si>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</si>
  <si>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</si>
  <si>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</si>
  <si>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</si>
  <si>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</si>
  <si>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</si>
  <si>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</si>
  <si>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</si>
  <si>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</si>
  <si>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</si>
  <si>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</si>
  <si>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</si>
  <si>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</si>
  <si>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</si>
  <si>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</si>
  <si>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</si>
  <si>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</si>
  <si>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</si>
  <si>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</si>
  <si>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</si>
  <si>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</si>
  <si>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</si>
  <si>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</si>
  <si>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</si>
  <si>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</si>
  <si>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</si>
  <si>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</si>
  <si>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</si>
  <si>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</si>
  <si>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</si>
  <si>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</si>
  <si>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</si>
  <si>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</si>
  <si>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</si>
  <si>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</si>
  <si>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</si>
  <si>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</si>
  <si>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</si>
  <si>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</si>
  <si>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</si>
  <si>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</si>
  <si>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</si>
  <si>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</si>
  <si>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</si>
  <si>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</si>
  <si>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</si>
  <si>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</si>
  <si>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</si>
  <si>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</si>
  <si>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</si>
  <si>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</si>
  <si>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</si>
  <si>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</si>
  <si>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</si>
  <si>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</si>
  <si>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</si>
  <si>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</si>
  <si>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</si>
  <si>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</si>
  <si>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</si>
  <si>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</si>
  <si>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</si>
  <si>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</si>
  <si>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</si>
  <si>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</si>
  <si>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</si>
  <si>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</si>
  <si>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</si>
  <si>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</si>
  <si>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</si>
  <si>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</si>
  <si>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</si>
  <si>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</si>
  <si>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</si>
  <si>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</si>
  <si>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</si>
  <si>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</si>
  <si>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</si>
  <si>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</si>
  <si>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</si>
  <si>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</si>
  <si>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</si>
  <si>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</si>
  <si>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</si>
  <si>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</si>
  <si>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</si>
  <si>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</si>
  <si>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</si>
  <si>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</si>
  <si>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</si>
  <si>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</si>
  <si>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</si>
  <si>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</si>
  <si>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</si>
  <si>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</si>
  <si>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</si>
  <si>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</si>
  <si>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</si>
  <si>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</si>
  <si>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</si>
  <si>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</si>
  <si>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</si>
  <si>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</si>
  <si>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</si>
  <si>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</si>
  <si>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</si>
  <si>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</si>
  <si>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</si>
  <si>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</si>
  <si>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</si>
  <si>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</si>
  <si>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</si>
  <si>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</si>
  <si>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</si>
  <si>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</si>
  <si>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</si>
  <si>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</si>
  <si>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</si>
  <si>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</si>
  <si>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</si>
  <si>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</si>
  <si>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</si>
  <si>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</si>
  <si>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</si>
  <si>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</si>
  <si>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</si>
  <si>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</si>
  <si>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</si>
  <si>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</si>
  <si>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</si>
  <si>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</si>
  <si>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</si>
  <si>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</si>
  <si>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</si>
  <si>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</si>
  <si>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</si>
  <si>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</si>
  <si>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</si>
  <si>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</si>
  <si>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</si>
  <si>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</si>
  <si>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</si>
  <si>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</si>
  <si>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</si>
  <si>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</si>
  <si>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</si>
  <si>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</si>
  <si>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</si>
  <si>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</si>
  <si>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</si>
  <si>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</si>
  <si>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</si>
  <si>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</si>
  <si>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</si>
  <si>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</si>
  <si>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</si>
  <si>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</si>
  <si>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</si>
  <si>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</si>
  <si>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</si>
  <si>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</si>
  <si>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</si>
  <si>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</si>
  <si>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</si>
  <si>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</si>
  <si>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</si>
  <si>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</si>
  <si>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</si>
  <si>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</si>
  <si>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</si>
  <si>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</si>
  <si>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</si>
  <si>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</si>
  <si>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</si>
  <si>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</si>
  <si>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</si>
  <si>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</si>
  <si>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</si>
  <si>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</si>
  <si>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</si>
  <si>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</si>
  <si>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</si>
  <si>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</si>
  <si>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</si>
  <si>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</si>
  <si>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</si>
  <si>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</si>
  <si>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</si>
  <si>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</si>
  <si>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</si>
  <si>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</si>
  <si>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</si>
  <si>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</si>
  <si>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</si>
  <si>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</si>
  <si>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</si>
  <si>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</si>
  <si>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</si>
  <si>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</si>
  <si>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</si>
  <si>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</si>
  <si>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</si>
  <si>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</si>
  <si>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</si>
  <si>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</si>
  <si>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</si>
  <si>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</si>
  <si>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</si>
  <si>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</si>
  <si>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</si>
  <si>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</si>
  <si>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</si>
  <si>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</si>
  <si>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</si>
  <si>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</si>
  <si>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</si>
  <si>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</si>
  <si>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</si>
  <si>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</si>
  <si>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</si>
  <si>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</si>
  <si>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</si>
  <si>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</si>
  <si>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</si>
  <si>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</si>
  <si>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</si>
  <si>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</si>
  <si>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</si>
  <si>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</si>
  <si>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</si>
  <si>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</si>
  <si>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</si>
  <si>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</si>
  <si>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</si>
  <si>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</si>
  <si>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</si>
  <si>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</si>
  <si>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</si>
  <si>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</si>
  <si>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</si>
  <si>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</si>
  <si>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</si>
  <si>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</si>
  <si>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</si>
  <si>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</si>
  <si>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</si>
  <si>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</si>
  <si>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</si>
  <si>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</si>
  <si>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</si>
  <si>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</si>
  <si>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</si>
  <si>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</si>
  <si>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</si>
  <si>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</si>
  <si>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</si>
  <si>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</si>
  <si>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</si>
  <si>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</si>
  <si>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</si>
  <si>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</si>
  <si>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</si>
  <si>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</si>
  <si>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</si>
  <si>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</si>
  <si>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</si>
  <si>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</si>
  <si>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</si>
  <si>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</si>
  <si>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</si>
  <si>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</si>
  <si>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</si>
  <si>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</si>
  <si>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</si>
  <si>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</si>
  <si>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</si>
  <si>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</si>
  <si>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</si>
  <si>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</si>
  <si>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</si>
  <si>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</si>
  <si>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</si>
  <si>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</si>
  <si>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</si>
  <si>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</si>
  <si>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</si>
  <si>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</si>
  <si>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</si>
  <si>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</si>
  <si>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</si>
  <si>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</si>
  <si>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</si>
  <si>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</si>
  <si>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</si>
  <si>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</si>
  <si>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</si>
  <si>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</si>
  <si>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</si>
  <si>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</si>
  <si>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</si>
  <si>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</si>
  <si>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</si>
  <si>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</si>
  <si>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</si>
  <si>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</si>
  <si>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</si>
  <si>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</si>
  <si>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</si>
  <si>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</si>
  <si>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</si>
  <si>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</si>
  <si>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</si>
  <si>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</si>
  <si>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</si>
  <si>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</si>
  <si>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</si>
  <si>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</si>
  <si>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</si>
  <si>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</si>
  <si>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</si>
  <si>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</si>
  <si>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</si>
  <si>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</si>
  <si>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</si>
  <si>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</si>
  <si>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</si>
  <si>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</si>
  <si>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</si>
  <si>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</si>
  <si>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</si>
  <si>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</si>
  <si>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</si>
  <si>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</si>
  <si>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</si>
  <si>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</si>
  <si>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</si>
  <si>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</si>
  <si>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</si>
  <si>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</si>
  <si>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</si>
  <si>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</si>
  <si>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</si>
  <si>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</si>
  <si>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</si>
  <si>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</si>
  <si>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</si>
  <si>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</si>
  <si>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</si>
  <si>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</si>
  <si>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</si>
  <si>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</si>
  <si>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</si>
  <si>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</si>
  <si>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</si>
  <si>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</si>
  <si>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</si>
  <si>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</si>
  <si>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</si>
  <si>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</si>
  <si>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</si>
  <si>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</si>
  <si>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</si>
  <si>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</si>
  <si>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</si>
  <si>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</si>
  <si>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</si>
  <si>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</si>
  <si>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</si>
  <si>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</si>
  <si>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</si>
  <si>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</si>
  <si>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</si>
  <si>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</si>
  <si>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</si>
  <si>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</si>
  <si>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</si>
  <si>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</si>
  <si>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</si>
  <si>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</si>
  <si>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</si>
  <si>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</si>
  <si>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</si>
  <si>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</si>
  <si>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</si>
  <si>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</si>
  <si>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</si>
  <si>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</si>
  <si>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</si>
  <si>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</si>
  <si>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</si>
  <si>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</si>
  <si>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</si>
  <si>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</si>
  <si>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</si>
  <si>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</si>
  <si>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</si>
  <si>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</si>
  <si>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</si>
  <si>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</si>
  <si>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</si>
  <si>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</si>
  <si>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</si>
  <si>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</si>
  <si>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</si>
  <si>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</si>
  <si>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</si>
  <si>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</si>
  <si>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</si>
  <si>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</si>
  <si>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</si>
  <si>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</si>
  <si>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</si>
  <si>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</si>
  <si>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</si>
  <si>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</si>
  <si>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</si>
  <si>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</si>
  <si>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</si>
  <si>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</si>
  <si>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</si>
  <si>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</si>
  <si>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</si>
  <si>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</si>
  <si>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</si>
  <si>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</si>
  <si>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</si>
  <si>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</si>
  <si>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</si>
  <si>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</si>
  <si>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</si>
  <si>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</si>
  <si>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</si>
  <si>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</si>
  <si>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</si>
  <si>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</si>
  <si>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</si>
  <si>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</si>
  <si>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</si>
  <si>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</si>
  <si>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</si>
  <si>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</si>
  <si>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</si>
  <si>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</si>
  <si>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</si>
  <si>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</si>
  <si>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</si>
  <si>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</si>
  <si>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</si>
  <si>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</si>
  <si>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</si>
  <si>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</si>
  <si>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</si>
  <si>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</si>
  <si>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</si>
  <si>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</si>
  <si>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</si>
  <si>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</si>
  <si>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</si>
  <si>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</si>
  <si>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</si>
  <si>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</si>
  <si>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</si>
  <si>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</si>
  <si>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</si>
  <si>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</si>
  <si>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</si>
  <si>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</si>
  <si>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</si>
  <si>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</si>
  <si>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</si>
  <si>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</si>
  <si>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</si>
  <si>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</si>
  <si>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</si>
  <si>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</si>
  <si>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</si>
  <si>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</si>
  <si>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</si>
  <si>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</si>
  <si>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</si>
  <si>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</si>
  <si>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</si>
  <si>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</si>
  <si>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</si>
  <si>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</si>
  <si>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</si>
  <si>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</si>
  <si>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</si>
  <si>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</si>
  <si>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</si>
  <si>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</si>
  <si>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</si>
  <si>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</si>
  <si>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</si>
  <si>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</si>
  <si>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</si>
  <si>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</si>
  <si>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</si>
  <si>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</si>
  <si>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</si>
  <si>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</si>
  <si>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</si>
  <si>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</si>
  <si>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</si>
  <si>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</si>
  <si>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</si>
  <si>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</si>
  <si>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</si>
  <si>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</si>
  <si>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</si>
  <si>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</si>
  <si>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</si>
  <si>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</si>
  <si>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</si>
  <si>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</si>
  <si>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</si>
  <si>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</si>
  <si>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</si>
  <si>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</si>
  <si>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</si>
  <si>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</si>
  <si>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</si>
  <si>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</si>
  <si>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</si>
  <si>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</si>
  <si>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</si>
  <si>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</si>
  <si>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</si>
  <si>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</si>
  <si>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</si>
  <si>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</si>
  <si>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</si>
  <si>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</si>
  <si>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</si>
  <si>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</si>
  <si>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</si>
  <si>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</si>
  <si>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</si>
  <si>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</si>
  <si>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</si>
  <si>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</si>
  <si>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</si>
  <si>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</si>
  <si>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</si>
  <si>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</si>
  <si>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</si>
  <si>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</si>
  <si>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</si>
  <si>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</si>
  <si>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</si>
  <si>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</si>
  <si>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</si>
  <si>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</si>
  <si>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</si>
  <si>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</si>
  <si>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</si>
  <si>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</si>
  <si>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</si>
  <si>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</si>
  <si>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</si>
  <si>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</si>
  <si>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</si>
  <si>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</si>
  <si>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</si>
  <si>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</si>
  <si>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</si>
  <si>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</si>
  <si>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</si>
  <si>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</si>
  <si>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</si>
  <si>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</si>
  <si>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</si>
  <si>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</si>
  <si>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</si>
  <si>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</si>
  <si>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</si>
  <si>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</si>
  <si>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</si>
  <si>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</si>
  <si>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</si>
  <si>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</si>
  <si>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</si>
  <si>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</si>
  <si>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</si>
  <si>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</si>
  <si>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</si>
  <si>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</si>
  <si>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</si>
  <si>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</si>
  <si>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</si>
  <si>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</si>
  <si>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</si>
  <si>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</si>
  <si>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</si>
  <si>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</si>
  <si>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</si>
  <si>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</si>
  <si>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</si>
  <si>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</si>
  <si>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</si>
  <si>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</si>
  <si>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</si>
  <si>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</si>
  <si>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</si>
  <si>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</si>
  <si>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</si>
  <si>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</si>
  <si>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</si>
  <si>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</si>
  <si>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</si>
  <si>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</si>
  <si>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</si>
  <si>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</si>
  <si>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</si>
  <si>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</si>
  <si>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</si>
  <si>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</si>
  <si>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</si>
  <si>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</si>
  <si>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</si>
  <si>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</si>
  <si>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</si>
  <si>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</si>
  <si>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</si>
  <si>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</si>
  <si>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</si>
  <si>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</si>
  <si>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</si>
  <si>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</si>
  <si>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</si>
  <si>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</si>
  <si>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</si>
  <si>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</si>
  <si>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</si>
  <si>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</si>
  <si>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</si>
  <si>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</si>
  <si>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</si>
  <si>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</si>
  <si>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</si>
  <si>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</si>
  <si>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</si>
  <si>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</si>
  <si>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</si>
  <si>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</si>
  <si>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</si>
  <si>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</si>
  <si>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</si>
  <si>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</si>
  <si>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</si>
  <si>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</si>
  <si>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</si>
  <si>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</si>
  <si>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</si>
  <si>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</si>
  <si>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</si>
  <si>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</si>
  <si>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</si>
  <si>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</si>
  <si>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</si>
  <si>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</si>
  <si>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</si>
  <si>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</si>
  <si>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</si>
  <si>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</si>
  <si>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</si>
  <si>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</si>
  <si>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</si>
  <si>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</si>
  <si>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</si>
  <si>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</si>
  <si>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</si>
  <si>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</si>
  <si>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</si>
  <si>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</si>
  <si>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</si>
  <si>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</si>
  <si>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</si>
  <si>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</si>
  <si>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</si>
  <si>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</si>
  <si>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</si>
  <si>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</si>
  <si>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</si>
  <si>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</si>
  <si>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</si>
  <si>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</si>
  <si>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</si>
  <si>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</si>
  <si>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</si>
  <si>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</si>
  <si>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</si>
  <si>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</si>
  <si>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</si>
  <si>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</si>
  <si>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</si>
  <si>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</si>
  <si>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</si>
  <si>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</si>
  <si>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</si>
  <si>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</si>
  <si>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</si>
  <si>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</si>
  <si>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</si>
  <si>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</si>
  <si>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</si>
  <si>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</si>
  <si>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</si>
  <si>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</si>
  <si>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</si>
  <si>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</si>
  <si>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</si>
  <si>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</si>
  <si>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</si>
  <si>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</si>
  <si>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</si>
  <si>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</si>
  <si>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</si>
  <si>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</si>
  <si>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</si>
  <si>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</si>
  <si>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</si>
  <si>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</si>
  <si>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</si>
  <si>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</si>
  <si>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</si>
  <si>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</si>
  <si>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</si>
  <si>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</si>
  <si>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</si>
  <si>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</si>
  <si>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</si>
  <si>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</si>
  <si>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</si>
  <si>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</si>
  <si>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</si>
  <si>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</si>
  <si>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</si>
  <si>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</si>
  <si>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</si>
  <si>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</si>
  <si>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</si>
  <si>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</si>
  <si>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</si>
  <si>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</si>
  <si>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</si>
  <si>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</si>
  <si>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</si>
  <si>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</si>
  <si>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</si>
  <si>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</si>
  <si>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</si>
  <si>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</si>
  <si>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</si>
  <si>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</si>
  <si>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</si>
  <si>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</si>
  <si>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</si>
  <si>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</si>
  <si>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</si>
  <si>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</si>
  <si>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</si>
  <si>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</si>
  <si>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</si>
  <si>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</si>
  <si>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</si>
  <si>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</si>
  <si>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</si>
  <si>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</si>
  <si>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</si>
  <si>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</si>
  <si>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</si>
  <si>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</si>
  <si>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</si>
  <si>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</si>
  <si>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</si>
  <si>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</si>
  <si>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</si>
  <si>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</si>
  <si>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</si>
  <si>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</si>
  <si>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</si>
  <si>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</si>
  <si>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</si>
  <si>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</si>
  <si>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</si>
  <si>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</si>
  <si>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</si>
  <si>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</si>
  <si>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</si>
  <si>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</si>
  <si>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</si>
  <si>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</si>
  <si>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</si>
  <si>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</si>
  <si>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</si>
  <si>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</si>
  <si>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</si>
  <si>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</si>
  <si>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</si>
  <si>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</si>
  <si>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</si>
  <si>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</si>
  <si>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</si>
  <si>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</si>
  <si>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</si>
  <si>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</si>
  <si>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</si>
  <si>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</si>
  <si>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</si>
  <si>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</si>
  <si>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</si>
  <si>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</si>
  <si>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</si>
  <si>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</si>
  <si>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</si>
  <si>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</si>
  <si>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</si>
  <si>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</si>
  <si>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</si>
  <si>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</si>
  <si>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</si>
  <si>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</si>
  <si>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</si>
  <si>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</si>
  <si>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</si>
  <si>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</si>
  <si>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</si>
  <si>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</si>
  <si>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</si>
  <si>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</si>
  <si>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</si>
  <si>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</si>
  <si>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</si>
  <si>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</si>
  <si>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</si>
  <si>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</si>
  <si>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</si>
  <si>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</si>
  <si>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</si>
  <si>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</si>
  <si>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</si>
  <si>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</si>
  <si>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</si>
  <si>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</si>
  <si>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</si>
  <si>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</si>
  <si>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</si>
  <si>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</si>
  <si>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</si>
  <si>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</si>
  <si>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</si>
  <si>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</si>
  <si>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</si>
  <si>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</si>
  <si>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</si>
  <si>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</si>
  <si>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</si>
  <si>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</si>
  <si>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</si>
  <si>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</si>
  <si>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</si>
  <si>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</si>
  <si>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</si>
  <si>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</si>
  <si>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</si>
  <si>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</si>
  <si>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</si>
  <si>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</si>
  <si>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</si>
  <si>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</si>
  <si>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</si>
  <si>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</si>
  <si>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</si>
  <si>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</si>
  <si>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</si>
  <si>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</si>
  <si>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</si>
  <si>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</si>
  <si>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</si>
  <si>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</si>
  <si>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</si>
  <si>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</si>
  <si>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</si>
  <si>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</si>
  <si>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</si>
  <si>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</si>
  <si>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</si>
  <si>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</si>
  <si>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</si>
  <si>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</si>
  <si>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</si>
  <si>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</si>
  <si>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</si>
  <si>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</si>
  <si>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</si>
  <si>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</si>
  <si>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</si>
  <si>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</si>
  <si>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</si>
  <si>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</si>
  <si>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</si>
  <si>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</si>
  <si>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</si>
  <si>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</si>
  <si>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</si>
  <si>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</si>
  <si>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</si>
  <si>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</si>
  <si>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</si>
  <si>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</si>
  <si>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</si>
  <si>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</si>
  <si>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</si>
  <si>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</si>
  <si>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</si>
  <si>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</si>
  <si>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</si>
  <si>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</si>
  <si>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</si>
  <si>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</si>
  <si>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</si>
  <si>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</si>
  <si>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</si>
  <si>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</si>
  <si>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</si>
  <si>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</si>
  <si>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</si>
  <si>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</si>
  <si>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</si>
  <si>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</si>
  <si>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</si>
  <si>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</si>
  <si>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</si>
  <si>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</si>
  <si>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</si>
  <si>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</si>
  <si>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</si>
  <si>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</si>
  <si>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</si>
  <si>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</si>
  <si>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</si>
  <si>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</si>
  <si>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</si>
  <si>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</si>
  <si>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</si>
  <si>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</si>
  <si>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</si>
  <si>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</si>
  <si>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</si>
  <si>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</si>
  <si>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</si>
  <si>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</si>
  <si>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</si>
  <si>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</si>
  <si>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</si>
  <si>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</si>
  <si>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</si>
  <si>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</si>
  <si>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</si>
  <si>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</si>
  <si>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</si>
  <si>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</si>
  <si>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</si>
  <si>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</si>
  <si>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</si>
  <si>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</si>
  <si>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</si>
  <si>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</si>
  <si>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</si>
  <si>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</si>
  <si>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</si>
  <si>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</si>
  <si>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</si>
  <si>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</si>
  <si>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</si>
  <si>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</si>
  <si>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</si>
  <si>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</si>
  <si>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</si>
  <si>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</si>
  <si>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</si>
  <si>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</si>
  <si>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</si>
  <si>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</si>
  <si>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</si>
  <si>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</si>
  <si>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</si>
  <si>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</si>
  <si>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</si>
  <si>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</si>
  <si>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</si>
  <si>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</si>
  <si>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</si>
  <si>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</si>
  <si>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</si>
  <si>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</si>
  <si>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</si>
  <si>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</si>
  <si>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</si>
  <si>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</si>
  <si>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</si>
  <si>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</si>
  <si>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</si>
  <si>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</si>
  <si>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</si>
  <si>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</si>
  <si>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</si>
  <si>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</si>
  <si>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</si>
  <si>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</si>
  <si>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</si>
  <si>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</si>
  <si>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</si>
  <si>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</si>
  <si>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</si>
  <si>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</si>
  <si>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</si>
  <si>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</si>
  <si>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</si>
  <si>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</si>
  <si>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</si>
  <si>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</si>
  <si>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</si>
  <si>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</si>
  <si>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</si>
  <si>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</si>
  <si>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</si>
  <si>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</si>
  <si>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</si>
  <si>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</si>
  <si>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</si>
  <si>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</si>
  <si>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</si>
  <si>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</si>
  <si>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</si>
  <si>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</si>
  <si>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</si>
  <si>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</si>
  <si>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</si>
  <si>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</si>
  <si>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</si>
  <si>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</si>
  <si>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</si>
  <si>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</si>
  <si>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</si>
  <si>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</si>
  <si>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</si>
  <si>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</si>
  <si>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</si>
  <si>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</si>
  <si>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</si>
  <si>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</si>
  <si>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</si>
  <si>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</si>
  <si>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</si>
  <si>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</si>
  <si>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</si>
  <si>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</si>
  <si>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</si>
  <si>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</si>
  <si>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</si>
  <si>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</si>
  <si>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</si>
  <si>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</si>
  <si>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</si>
  <si>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</si>
  <si>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</si>
  <si>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</si>
  <si>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</si>
  <si>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</si>
  <si>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</si>
  <si>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</si>
  <si>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</si>
  <si>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</si>
  <si>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</si>
  <si>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</si>
  <si>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</si>
  <si>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</si>
  <si>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</si>
  <si>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</si>
  <si>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</si>
  <si>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</si>
  <si>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</si>
  <si>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</si>
  <si>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</si>
  <si>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</si>
  <si>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</si>
  <si>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</si>
  <si>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</si>
  <si>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</si>
  <si>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</si>
  <si>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</si>
  <si>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</si>
  <si>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</si>
  <si>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</si>
  <si>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</si>
  <si>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</si>
  <si>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</si>
  <si>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</si>
  <si>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</si>
  <si>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</si>
  <si>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</si>
  <si>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</si>
  <si>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</si>
  <si>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</si>
  <si>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</si>
  <si>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</si>
  <si>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</si>
  <si>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</si>
  <si>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</si>
  <si>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</si>
  <si>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</si>
  <si>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</si>
  <si>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</si>
  <si>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</si>
  <si>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</si>
  <si>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</si>
  <si>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</si>
  <si>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</si>
  <si>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</si>
  <si>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</si>
  <si>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</si>
  <si>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</si>
  <si>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</si>
  <si>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</si>
  <si>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</si>
  <si>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</si>
  <si>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</si>
  <si>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</si>
  <si>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</si>
  <si>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</si>
  <si>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</si>
  <si>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</si>
  <si>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</si>
  <si>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</si>
  <si>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</si>
  <si>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</si>
  <si>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</si>
  <si>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</si>
  <si>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</si>
  <si>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</si>
  <si>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</si>
  <si>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</si>
  <si>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</si>
  <si>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</si>
  <si>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</si>
  <si>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</si>
  <si>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</si>
  <si>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</si>
  <si>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</si>
  <si>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</si>
  <si>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</si>
  <si>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</si>
  <si>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</si>
  <si>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</si>
  <si>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</si>
  <si>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</si>
  <si>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</si>
  <si>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</si>
  <si>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</si>
  <si>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</si>
  <si>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</si>
  <si>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</si>
  <si>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</si>
  <si>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</si>
  <si>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</si>
  <si>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</si>
  <si>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</si>
  <si>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</si>
  <si>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</si>
  <si>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</si>
  <si>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</si>
  <si>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</si>
  <si>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</si>
  <si>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</si>
  <si>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</si>
  <si>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</si>
  <si>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</si>
  <si>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</si>
  <si>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</si>
  <si>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</si>
  <si>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</si>
  <si>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</si>
  <si>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</si>
  <si>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</si>
  <si>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</si>
  <si>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</si>
  <si>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</si>
  <si>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</si>
  <si>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</si>
  <si>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</si>
  <si>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</si>
  <si>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</si>
  <si>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</si>
  <si>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</si>
  <si>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</si>
  <si>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</si>
  <si>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</si>
  <si>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</si>
  <si>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</si>
  <si>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</si>
  <si>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</si>
  <si>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</si>
  <si>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</si>
  <si>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</si>
  <si>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</si>
  <si>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</si>
  <si>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</si>
  <si>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</si>
  <si>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</si>
  <si>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</si>
  <si>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</si>
  <si>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</si>
  <si>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</si>
  <si>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</si>
  <si>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</si>
  <si>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</si>
  <si>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</si>
  <si>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</si>
  <si>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</si>
  <si>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</si>
  <si>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</si>
  <si>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</si>
  <si>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</si>
  <si>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</si>
  <si>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</si>
  <si>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</si>
  <si>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</si>
  <si>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</si>
  <si>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</si>
  <si>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</si>
  <si>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</si>
  <si>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</si>
  <si>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</si>
  <si>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</si>
  <si>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</si>
  <si>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</si>
  <si>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</si>
  <si>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</si>
  <si>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</si>
  <si>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</si>
  <si>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</si>
  <si>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</si>
  <si>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</si>
  <si>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</si>
  <si>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</si>
  <si>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</si>
  <si>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</si>
  <si>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</si>
  <si>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</si>
  <si>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</si>
  <si>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</si>
  <si>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</si>
  <si>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</si>
  <si>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</si>
  <si>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</si>
  <si>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</si>
  <si>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</si>
  <si>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</si>
  <si>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</si>
  <si>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</si>
  <si>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</si>
  <si>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</si>
  <si>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</si>
  <si>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</si>
  <si>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</si>
  <si>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</si>
  <si>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</si>
  <si>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</si>
  <si>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</si>
  <si>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</si>
  <si>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</si>
  <si>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</si>
  <si>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</si>
  <si>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</si>
  <si>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</si>
  <si>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</si>
  <si>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</si>
  <si>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</si>
  <si>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</si>
  <si>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</si>
  <si>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</si>
  <si>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</si>
  <si>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</si>
  <si>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</si>
  <si>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</si>
  <si>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</si>
  <si>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</si>
  <si>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</si>
  <si>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</si>
  <si>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</si>
  <si>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</si>
  <si>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</si>
  <si>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</si>
  <si>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</si>
  <si>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</si>
  <si>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</si>
  <si>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</si>
  <si>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</si>
  <si>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</si>
  <si>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</si>
  <si>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</si>
  <si>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</si>
  <si>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</si>
  <si>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</si>
  <si>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</si>
  <si>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</si>
  <si>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</si>
  <si>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</si>
  <si>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</si>
  <si>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</si>
  <si>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</si>
  <si>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</si>
  <si>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</si>
  <si>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</si>
  <si>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</si>
  <si>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</si>
  <si>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</si>
  <si>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</si>
  <si>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</si>
  <si>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</si>
  <si>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</si>
  <si>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</si>
  <si>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</si>
  <si>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</si>
  <si>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</si>
  <si>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</si>
  <si>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</si>
  <si>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</si>
  <si>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</si>
  <si>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</si>
  <si>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</si>
  <si>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</si>
  <si>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</si>
  <si>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</si>
  <si>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</si>
  <si>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</si>
  <si>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</si>
  <si>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</si>
  <si>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</si>
  <si>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</si>
  <si>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</si>
  <si>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</si>
  <si>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</si>
  <si>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</si>
  <si>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</si>
  <si>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</si>
  <si>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</si>
  <si>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</si>
  <si>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</si>
  <si>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</si>
  <si>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</si>
  <si>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</si>
  <si>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</si>
  <si>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</si>
  <si>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</si>
  <si>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</si>
  <si>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</si>
  <si>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</si>
  <si>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</si>
  <si>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</si>
  <si>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</si>
  <si>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</si>
  <si>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</si>
  <si>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</si>
  <si>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</si>
  <si>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</si>
  <si>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</si>
  <si>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</si>
  <si>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</si>
  <si>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</si>
  <si>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</si>
  <si>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</si>
  <si>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</si>
  <si>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</si>
  <si>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</si>
  <si>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</si>
  <si>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</si>
  <si>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</si>
  <si>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</si>
  <si>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</si>
  <si>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</si>
  <si>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</si>
  <si>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</si>
  <si>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</si>
  <si>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</si>
  <si>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</si>
  <si>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</si>
  <si>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</si>
  <si>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</si>
  <si>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</si>
  <si>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</si>
  <si>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</si>
  <si>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</si>
  <si>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</si>
  <si>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</si>
  <si>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</si>
  <si>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</si>
  <si>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</si>
  <si>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</si>
  <si>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</si>
  <si>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</si>
  <si>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</si>
  <si>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</si>
  <si>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</si>
  <si>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</si>
  <si>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</si>
  <si>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</si>
  <si>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</si>
  <si>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</si>
  <si>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</si>
  <si>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</si>
  <si>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</si>
  <si>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</si>
  <si>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</si>
  <si>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</si>
  <si>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</si>
  <si>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</si>
  <si>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</si>
  <si>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</si>
  <si>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</si>
  <si>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</si>
  <si>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</si>
  <si>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</si>
  <si>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</si>
  <si>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</si>
  <si>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</si>
  <si>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</si>
  <si>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</si>
  <si>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</si>
  <si>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</si>
  <si>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</si>
  <si>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</si>
  <si>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</si>
  <si>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</si>
  <si>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</si>
  <si>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</si>
  <si>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</si>
  <si>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</si>
  <si>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</si>
  <si>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</si>
  <si>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</si>
  <si>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</si>
  <si>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</si>
  <si>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</si>
  <si>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</si>
  <si>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</si>
  <si>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</si>
  <si>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</si>
  <si>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</si>
  <si>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</si>
  <si>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</si>
  <si>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</si>
  <si>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</si>
  <si>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</si>
  <si>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</si>
  <si>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</si>
  <si>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</si>
  <si>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</si>
  <si>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</si>
  <si>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</si>
  <si>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</si>
  <si>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</si>
  <si>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</si>
  <si>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</si>
  <si>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</si>
  <si>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</si>
  <si>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</si>
  <si>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</si>
  <si>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</si>
  <si>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</si>
  <si>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</si>
  <si>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</si>
  <si>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</si>
  <si>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</si>
  <si>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</si>
  <si>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</si>
  <si>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</si>
  <si>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</si>
  <si>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</si>
  <si>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</si>
  <si>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</si>
  <si>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</si>
  <si>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</si>
  <si>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</si>
  <si>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</si>
  <si>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</si>
  <si>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</si>
  <si>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</si>
  <si>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</si>
  <si>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</si>
  <si>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</si>
  <si>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</si>
  <si>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</si>
  <si>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</si>
  <si>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</si>
  <si>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</si>
  <si>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</si>
  <si>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</si>
  <si>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</si>
  <si>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</si>
  <si>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</si>
  <si>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</si>
  <si>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</si>
  <si>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</si>
  <si>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</si>
  <si>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</si>
  <si>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</si>
  <si>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</si>
  <si>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</si>
  <si>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</si>
  <si>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</si>
  <si>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</si>
  <si>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</si>
  <si>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</si>
  <si>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</si>
  <si>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</si>
  <si>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</si>
  <si>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</si>
  <si>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</si>
  <si>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</si>
  <si>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</si>
  <si>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</si>
  <si>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</si>
  <si>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</si>
  <si>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</si>
  <si>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</si>
  <si>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</si>
  <si>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</si>
  <si>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</si>
  <si>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</si>
  <si>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</si>
  <si>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</si>
  <si>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</si>
  <si>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</si>
  <si>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</si>
  <si>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</si>
  <si>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</si>
  <si>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</si>
  <si>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</si>
  <si>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</si>
  <si>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</si>
  <si>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</si>
  <si>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</si>
  <si>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</si>
  <si>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</si>
  <si>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</si>
  <si>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</si>
  <si>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</si>
  <si>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</si>
  <si>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</si>
  <si>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</si>
  <si>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</si>
  <si>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</si>
  <si>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</si>
  <si>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</si>
  <si>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</si>
  <si>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</si>
  <si>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</si>
  <si>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</si>
  <si>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</si>
  <si>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</si>
  <si>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</si>
  <si>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</si>
  <si>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</si>
  <si>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</si>
  <si>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</si>
  <si>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</si>
  <si>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</si>
  <si>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</si>
  <si>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</si>
  <si>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</si>
  <si>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</si>
  <si>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</si>
  <si>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</si>
  <si>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</si>
  <si>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</si>
  <si>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</si>
  <si>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</si>
  <si>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</si>
  <si>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</si>
  <si>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</si>
  <si>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</si>
  <si>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</si>
  <si>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</si>
  <si>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</si>
  <si>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</si>
  <si>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</si>
  <si>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</si>
  <si>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</si>
  <si>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</si>
  <si>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</si>
  <si>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</si>
  <si>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</si>
  <si>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</si>
  <si>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</si>
  <si>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</si>
  <si>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</si>
  <si>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</si>
  <si>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</si>
  <si>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</si>
  <si>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</si>
  <si>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</si>
  <si>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</si>
  <si>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</si>
  <si>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</si>
  <si>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</si>
  <si>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</si>
  <si>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</si>
  <si>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</si>
  <si>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</si>
  <si>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</si>
  <si>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</si>
  <si>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</si>
  <si>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</si>
  <si>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</si>
  <si>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</si>
  <si>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</si>
  <si>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</si>
  <si>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</si>
  <si>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</si>
  <si>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</si>
  <si>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</si>
  <si>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</si>
  <si>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</si>
  <si>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</si>
  <si>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</si>
  <si>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</si>
  <si>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</si>
  <si>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</si>
  <si>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</si>
  <si>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</si>
  <si>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</si>
  <si>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</si>
  <si>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</si>
  <si>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</si>
  <si>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</si>
  <si>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</si>
  <si>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</si>
  <si>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</si>
  <si>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</si>
  <si>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</si>
  <si>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</si>
  <si>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</si>
  <si>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</si>
  <si>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</si>
  <si>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</si>
  <si>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</si>
  <si>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</si>
  <si>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</si>
  <si>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</si>
  <si>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</si>
  <si>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</si>
  <si>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</si>
  <si>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</si>
  <si>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</si>
  <si>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</si>
  <si>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</si>
  <si>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</si>
  <si>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</si>
  <si>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</si>
  <si>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</si>
  <si>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</si>
  <si>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</si>
  <si>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</si>
  <si>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</si>
  <si>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</si>
  <si>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</si>
  <si>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</si>
  <si>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</si>
  <si>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</si>
  <si>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</si>
  <si>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</si>
  <si>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</si>
  <si>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</si>
  <si>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</si>
  <si>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</si>
  <si>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</si>
  <si>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</si>
  <si>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</si>
  <si>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</si>
  <si>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</si>
  <si>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</si>
  <si>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</si>
  <si>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</si>
  <si>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</si>
  <si>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</si>
  <si>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</si>
  <si>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</si>
  <si>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</si>
  <si>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</si>
  <si>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</si>
  <si>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</si>
  <si>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</si>
  <si>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</si>
  <si>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</si>
  <si>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</si>
  <si>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</si>
  <si>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</si>
  <si>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</si>
  <si>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</si>
  <si>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</si>
  <si>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</si>
  <si>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</si>
  <si>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</si>
  <si>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</si>
  <si>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</si>
  <si>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</si>
  <si>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</si>
  <si>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</si>
  <si>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</si>
  <si>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</si>
  <si>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</si>
  <si>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</si>
  <si>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</si>
  <si>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</si>
  <si>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</si>
  <si>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</si>
  <si>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</si>
  <si>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</si>
  <si>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</si>
  <si>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</si>
  <si>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</si>
  <si>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</si>
  <si>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</si>
  <si>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</si>
  <si>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</si>
  <si>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</si>
  <si>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</si>
  <si>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</si>
  <si>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</si>
  <si>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</si>
  <si>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</si>
  <si>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</si>
  <si>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</si>
  <si>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</si>
  <si>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</si>
  <si>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</si>
  <si>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</si>
  <si>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</si>
  <si>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</si>
  <si>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</si>
  <si>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</si>
  <si>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</si>
  <si>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</si>
  <si>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</si>
  <si>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</si>
  <si>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</si>
  <si>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</si>
  <si>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</si>
  <si>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</si>
  <si>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</si>
  <si>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</si>
  <si>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</si>
  <si>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</si>
  <si>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</si>
  <si>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</si>
  <si>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</si>
  <si>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</si>
  <si>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</si>
  <si>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</si>
  <si>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</si>
  <si>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</si>
  <si>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</si>
  <si>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</si>
  <si>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</si>
  <si>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</si>
  <si>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</si>
  <si>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</si>
  <si>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</si>
  <si>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</si>
  <si>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</si>
  <si>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</si>
  <si>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</si>
  <si>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</si>
  <si>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</si>
  <si>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</si>
  <si>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</si>
  <si>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</si>
  <si>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</si>
  <si>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</si>
  <si>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</si>
  <si>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</si>
  <si>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</si>
  <si>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</si>
  <si>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</si>
  <si>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</si>
  <si>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</si>
  <si>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</si>
  <si>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</si>
  <si>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</si>
  <si>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</si>
  <si>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</si>
  <si>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</si>
  <si>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</si>
  <si>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</si>
  <si>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</si>
  <si>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</si>
  <si>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</si>
  <si>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</si>
  <si>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</si>
  <si>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</si>
  <si>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</si>
  <si>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</si>
  <si>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</si>
  <si>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</si>
  <si>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</si>
  <si>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</si>
  <si>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</si>
  <si>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</si>
  <si>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</si>
  <si>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</si>
  <si>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</si>
  <si>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</si>
  <si>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</si>
  <si>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</si>
  <si>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</si>
  <si>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</si>
  <si>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</si>
  <si>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</si>
  <si>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</si>
  <si>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</si>
  <si>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</si>
  <si>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</si>
  <si>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</si>
  <si>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</si>
  <si>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</si>
  <si>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</si>
  <si>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</si>
  <si>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</si>
  <si>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</si>
  <si>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</si>
  <si>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</si>
  <si>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</si>
  <si>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</si>
  <si>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</si>
  <si>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</si>
  <si>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</si>
  <si>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</si>
  <si>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</si>
  <si>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</si>
  <si>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</si>
  <si>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</si>
  <si>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</si>
  <si>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</si>
  <si>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</si>
  <si>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</si>
  <si>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</si>
  <si>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</si>
  <si>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</si>
  <si>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</si>
  <si>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</si>
  <si>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</si>
  <si>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</si>
  <si>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</si>
  <si>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</si>
  <si>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</si>
  <si>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</si>
  <si>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</si>
  <si>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</si>
  <si>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</si>
  <si>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</si>
  <si>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</si>
  <si>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</si>
  <si>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</si>
  <si>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</si>
  <si>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</si>
  <si>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</si>
  <si>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</si>
  <si>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</si>
  <si>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</si>
  <si>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</si>
  <si>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</si>
  <si>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</si>
  <si>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</si>
  <si>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</si>
  <si>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</si>
  <si>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</si>
  <si>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</si>
  <si>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</si>
  <si>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</si>
  <si>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</si>
  <si>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</si>
  <si>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</si>
  <si>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</si>
  <si>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</si>
  <si>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</si>
  <si>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</si>
  <si>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</si>
  <si>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</si>
  <si>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</si>
  <si>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</si>
  <si>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</si>
  <si>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</si>
  <si>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</si>
  <si>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</si>
  <si>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</si>
  <si>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</si>
  <si>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</si>
  <si>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</si>
  <si>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</si>
  <si>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</si>
  <si>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</si>
  <si>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</si>
  <si>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</si>
  <si>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</si>
  <si>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</si>
  <si>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</si>
  <si>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</si>
  <si>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</si>
  <si>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</si>
  <si>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</si>
  <si>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</si>
  <si>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</si>
  <si>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</si>
  <si>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</si>
  <si>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</si>
  <si>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</si>
  <si>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</si>
  <si>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</si>
  <si>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</si>
  <si>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</si>
  <si>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</si>
  <si>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</si>
  <si>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</si>
  <si>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</si>
  <si>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</si>
  <si>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</si>
  <si>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</si>
  <si>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</si>
  <si>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</si>
  <si>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</si>
  <si>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</si>
  <si>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</si>
  <si>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</si>
  <si>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</si>
  <si>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</si>
  <si>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</si>
  <si>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</si>
  <si>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</si>
  <si>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</si>
  <si>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</si>
  <si>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</si>
  <si>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</si>
  <si>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</si>
  <si>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</si>
  <si>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</si>
  <si>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</si>
  <si>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</si>
  <si>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</si>
  <si>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</si>
  <si>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</si>
  <si>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</si>
  <si>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</si>
  <si>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</si>
  <si>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</si>
  <si>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</si>
  <si>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</si>
  <si>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</si>
  <si>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</si>
  <si>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</si>
  <si>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</si>
  <si>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</si>
  <si>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</si>
  <si>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</si>
  <si>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</si>
  <si>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</si>
  <si>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</si>
  <si>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</si>
  <si>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</si>
  <si>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</si>
  <si>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</si>
  <si>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</si>
  <si>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</si>
  <si>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</si>
  <si>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</si>
  <si>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</si>
  <si>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</si>
  <si>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</si>
  <si>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</si>
  <si>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</si>
  <si>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</si>
  <si>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</si>
  <si>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</si>
  <si>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</si>
  <si>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</si>
  <si>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</si>
  <si>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</si>
  <si>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</si>
  <si>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</si>
  <si>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</si>
  <si>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</si>
  <si>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</si>
  <si>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</si>
  <si>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</si>
  <si>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</si>
  <si>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</si>
  <si>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</si>
  <si>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</si>
  <si>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</si>
  <si>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</si>
  <si>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</si>
  <si>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</si>
  <si>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</si>
  <si>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</si>
  <si>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</si>
  <si>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</si>
  <si>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</si>
  <si>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</si>
  <si>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</si>
  <si>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</si>
  <si>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</si>
  <si>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</si>
  <si>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</si>
  <si>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</si>
  <si>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</si>
  <si>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</si>
  <si>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</si>
  <si>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</si>
  <si>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</si>
  <si>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</si>
  <si>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</si>
  <si>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</si>
  <si>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</si>
  <si>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</si>
  <si>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</si>
  <si>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</si>
  <si>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</si>
  <si>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</si>
  <si>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</si>
  <si>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</si>
  <si>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</si>
  <si>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</si>
  <si>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</si>
  <si>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</si>
  <si>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</si>
  <si>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</si>
  <si>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</si>
  <si>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</si>
  <si>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</si>
  <si>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</si>
  <si>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</si>
  <si>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</si>
  <si>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</si>
  <si>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</si>
  <si>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</si>
  <si>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</si>
  <si>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</si>
  <si>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</si>
  <si>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</si>
  <si>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</si>
  <si>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</si>
  <si>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</si>
  <si>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</si>
  <si>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</si>
  <si>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</si>
  <si>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</si>
  <si>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</si>
  <si>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</si>
  <si>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</si>
  <si>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</si>
  <si>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</si>
  <si>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</si>
  <si>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</si>
  <si>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</si>
  <si>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</si>
  <si>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</si>
  <si>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</si>
  <si>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</si>
  <si>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</si>
  <si>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</si>
  <si>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</si>
  <si>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</si>
  <si>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</si>
  <si>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</si>
  <si>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</si>
  <si>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</si>
  <si>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</si>
  <si>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</si>
  <si>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</si>
  <si>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</si>
  <si>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</si>
  <si>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</si>
  <si>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</si>
  <si>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</si>
  <si>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</si>
  <si>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</si>
  <si>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</si>
  <si>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</si>
  <si>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</si>
  <si>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</si>
  <si>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</si>
  <si>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</si>
  <si>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</si>
  <si>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</si>
  <si>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</si>
  <si>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</si>
  <si>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</si>
  <si>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</si>
  <si>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</si>
  <si>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</si>
  <si>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</si>
  <si>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</si>
  <si>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</si>
  <si>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</si>
  <si>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</si>
  <si>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</si>
  <si>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</si>
  <si>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</si>
  <si>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</si>
  <si>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</si>
  <si>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</si>
  <si>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</si>
  <si>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</si>
  <si>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</si>
  <si>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</si>
  <si>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</si>
  <si>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</si>
  <si>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</si>
  <si>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</si>
  <si>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</si>
  <si>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</si>
  <si>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</si>
  <si>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</si>
  <si>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</si>
  <si>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</si>
  <si>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</si>
  <si>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</si>
  <si>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</si>
  <si>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</si>
  <si>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</si>
  <si>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</si>
  <si>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</si>
  <si>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</si>
  <si>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</si>
  <si>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</si>
  <si>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</si>
  <si>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</si>
  <si>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</si>
  <si>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</si>
  <si>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</si>
  <si>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</si>
  <si>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</si>
  <si>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</si>
  <si>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</si>
  <si>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</si>
  <si>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</si>
  <si>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</si>
  <si>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</si>
  <si>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</si>
  <si>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</si>
  <si>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</si>
  <si>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</si>
  <si>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</si>
  <si>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</si>
  <si>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</si>
  <si>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</si>
  <si>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</si>
  <si>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</si>
  <si>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</si>
  <si>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</si>
  <si>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</si>
  <si>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</si>
  <si>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</si>
  <si>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</si>
  <si>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</si>
  <si>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</si>
  <si>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</si>
  <si>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</si>
  <si>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</si>
  <si>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</si>
  <si>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</si>
  <si>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</si>
  <si>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</si>
  <si>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</si>
  <si>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</si>
  <si>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</si>
  <si>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</si>
  <si>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</si>
  <si>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</si>
  <si>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</si>
  <si>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</si>
  <si>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</si>
  <si>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</si>
  <si>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</si>
  <si>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</si>
  <si>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</si>
  <si>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</si>
  <si>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</si>
  <si>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</si>
  <si>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</si>
  <si>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</si>
  <si>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</si>
  <si>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</si>
  <si>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</si>
  <si>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</si>
  <si>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</si>
  <si>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</si>
  <si>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</si>
  <si>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</si>
  <si>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</si>
  <si>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</si>
  <si>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</si>
  <si>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</si>
  <si>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</si>
  <si>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</si>
  <si>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</si>
  <si>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</si>
  <si>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</si>
  <si>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</si>
  <si>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</si>
  <si>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</si>
  <si>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</si>
  <si>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</si>
  <si>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</si>
  <si>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</si>
  <si>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</si>
  <si>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</si>
  <si>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</si>
  <si>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</si>
  <si>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</si>
  <si>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</si>
  <si>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</si>
  <si>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</si>
  <si>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</si>
  <si>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</si>
  <si>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</si>
  <si>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</si>
  <si>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</si>
  <si>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</si>
  <si>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</si>
  <si>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</si>
  <si>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</si>
  <si>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</si>
  <si>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</si>
  <si>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</si>
  <si>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</si>
  <si>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</si>
  <si>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</si>
  <si>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</si>
  <si>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</si>
  <si>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</si>
  <si>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</si>
  <si>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</si>
  <si>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</si>
  <si>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</si>
  <si>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</si>
  <si>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</si>
  <si>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</si>
  <si>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</si>
  <si>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</si>
  <si>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</si>
  <si>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</si>
  <si>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</si>
  <si>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</si>
  <si>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</si>
  <si>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</si>
  <si>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</si>
  <si>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</si>
  <si>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</si>
  <si>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</si>
  <si>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</si>
  <si>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</si>
  <si>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</si>
  <si>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</si>
  <si>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</si>
  <si>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</si>
  <si>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</si>
  <si>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</si>
  <si>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</si>
  <si>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</si>
  <si>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</si>
  <si>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</si>
  <si>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</si>
  <si>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</si>
  <si>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</si>
  <si>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</si>
  <si>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</si>
  <si>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</si>
  <si>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</si>
  <si>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</si>
  <si>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</si>
  <si>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</si>
  <si>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</si>
  <si>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</si>
  <si>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</si>
  <si>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</si>
  <si>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</si>
  <si>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</si>
  <si>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</si>
  <si>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</si>
  <si>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</si>
  <si>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</si>
  <si>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</si>
  <si>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</si>
  <si>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</si>
  <si>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</si>
  <si>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</si>
  <si>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</si>
  <si>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</si>
  <si>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</si>
  <si>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</si>
  <si>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</si>
  <si>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</si>
  <si>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</si>
  <si>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</si>
  <si>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</si>
  <si>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</si>
  <si>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</si>
  <si>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</si>
  <si>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</si>
  <si>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</si>
  <si>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</si>
  <si>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</si>
  <si>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</si>
  <si>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</si>
  <si>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</si>
  <si>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</si>
  <si>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</si>
  <si>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</si>
  <si>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</si>
  <si>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</si>
  <si>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</si>
  <si>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</si>
  <si>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</si>
  <si>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</si>
  <si>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</si>
  <si>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</si>
  <si>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</si>
  <si>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</si>
  <si>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</si>
  <si>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</si>
  <si>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</si>
  <si>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</si>
  <si>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</si>
  <si>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</si>
  <si>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</si>
  <si>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</si>
  <si>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</si>
  <si>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</si>
  <si>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</si>
  <si>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</si>
  <si>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</si>
  <si>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</si>
  <si>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</si>
  <si>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</si>
  <si>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</si>
  <si>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</si>
  <si>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</si>
  <si>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</si>
  <si>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</si>
  <si>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</si>
  <si>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</si>
  <si>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</si>
  <si>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</si>
  <si>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</si>
  <si>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</si>
  <si>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</si>
  <si>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</si>
  <si>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</si>
  <si>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</si>
  <si>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</si>
  <si>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</si>
  <si>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</si>
  <si>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</si>
  <si>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</si>
  <si>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</si>
  <si>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</si>
  <si>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</si>
  <si>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</si>
  <si>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</si>
  <si>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</si>
  <si>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</si>
  <si>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</si>
  <si>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</si>
  <si>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</si>
  <si>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</si>
  <si>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</si>
  <si>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</si>
  <si>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</si>
  <si>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</si>
  <si>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</si>
  <si>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</si>
  <si>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</si>
  <si>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</si>
  <si>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</si>
  <si>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</si>
  <si>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</si>
  <si>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</si>
  <si>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</si>
  <si>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</si>
  <si>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</si>
  <si>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</si>
  <si>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</si>
  <si>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</si>
  <si>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</si>
  <si>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</si>
  <si>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</si>
  <si>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</si>
  <si>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</si>
  <si>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</si>
  <si>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</si>
  <si>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</si>
  <si>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</si>
  <si>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</si>
  <si>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</si>
  <si>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</si>
  <si>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</si>
  <si>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</si>
  <si>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</si>
  <si>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</si>
  <si>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</si>
  <si>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</si>
  <si>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</si>
  <si>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</si>
  <si>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</si>
  <si>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</si>
  <si>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</si>
  <si>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</si>
  <si>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</si>
  <si>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</si>
  <si>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</si>
  <si>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</si>
  <si>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</si>
  <si>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</si>
  <si>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</si>
  <si>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</si>
  <si>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</si>
  <si>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</si>
  <si>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</si>
  <si>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</si>
  <si>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</si>
  <si>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</si>
  <si>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</si>
  <si>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</si>
  <si>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</si>
  <si>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</si>
  <si>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</si>
  <si>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</si>
  <si>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</si>
  <si>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</si>
  <si>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</si>
  <si>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</si>
  <si>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</si>
  <si>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</si>
  <si>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</si>
  <si>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</si>
  <si>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</si>
  <si>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</si>
  <si>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</si>
  <si>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</si>
  <si>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</si>
  <si>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</si>
  <si>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</si>
  <si>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</si>
  <si>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</si>
  <si>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</si>
  <si>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</si>
  <si>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</si>
  <si>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</si>
  <si>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</si>
  <si>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</si>
  <si>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</si>
  <si>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</si>
  <si>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</si>
  <si>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</si>
  <si>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</si>
  <si>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</si>
  <si>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</si>
  <si>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</si>
  <si>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</si>
  <si>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</si>
  <si>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</si>
  <si>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</si>
  <si>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</si>
  <si>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</si>
  <si>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</si>
  <si>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</si>
  <si>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</si>
  <si>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</si>
  <si>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</si>
  <si>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</si>
  <si>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</si>
  <si>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</si>
  <si>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</si>
  <si>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</si>
  <si>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</si>
  <si>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</si>
  <si>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</si>
  <si>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</si>
  <si>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</si>
  <si>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</si>
  <si>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</si>
  <si>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</si>
  <si>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</si>
  <si>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</si>
  <si>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</si>
  <si>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</si>
  <si>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</si>
  <si>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</si>
  <si>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</si>
  <si>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</si>
  <si>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</si>
  <si>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</si>
  <si>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</si>
  <si>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</si>
  <si>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</si>
  <si>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</si>
  <si>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</si>
  <si>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</si>
  <si>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</si>
  <si>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</si>
  <si>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</si>
  <si>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</si>
  <si>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</si>
  <si>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</si>
  <si>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</si>
  <si>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</si>
  <si>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</si>
  <si>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</si>
  <si>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</si>
  <si>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</si>
  <si>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</si>
  <si>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</si>
  <si>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</si>
  <si>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</si>
  <si>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</si>
  <si>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</si>
  <si>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</si>
  <si>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</si>
  <si>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</si>
  <si>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</si>
  <si>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</si>
  <si>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</si>
  <si>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</si>
  <si>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</si>
  <si>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</si>
  <si>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</si>
  <si>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</si>
  <si>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</si>
  <si>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</si>
  <si>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</si>
  <si>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</si>
  <si>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</si>
  <si>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</si>
  <si>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</si>
  <si>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</si>
  <si>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</si>
  <si>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</si>
  <si>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</si>
  <si>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</si>
  <si>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</si>
  <si>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</si>
  <si>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</si>
  <si>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</si>
  <si>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</si>
  <si>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</si>
  <si>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</si>
  <si>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</si>
  <si>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</si>
  <si>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</si>
  <si>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</si>
  <si>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</si>
  <si>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</si>
  <si>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</si>
  <si>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</si>
  <si>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</si>
  <si>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</si>
  <si>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</si>
  <si>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</si>
  <si>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</si>
  <si>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</si>
  <si>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</si>
  <si>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</si>
  <si>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</si>
  <si>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</si>
  <si>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</si>
  <si>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</si>
  <si>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</si>
  <si>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</si>
  <si>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</si>
  <si>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</si>
  <si>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</si>
  <si>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</si>
  <si>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</si>
  <si>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</si>
  <si>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</si>
  <si>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</si>
  <si>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</si>
  <si>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</si>
  <si>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</si>
  <si>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</si>
  <si>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</si>
  <si>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</si>
  <si>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</si>
  <si>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</si>
  <si>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</si>
  <si>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</si>
  <si>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</si>
  <si>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</si>
  <si>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</si>
  <si>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</si>
  <si>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</si>
  <si>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</si>
  <si>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</si>
  <si>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</si>
  <si>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</si>
  <si>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</si>
  <si>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</si>
  <si>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</si>
  <si>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</si>
  <si>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</si>
  <si>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</si>
  <si>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</si>
  <si>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</si>
  <si>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</si>
  <si>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</si>
  <si>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</si>
  <si>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</si>
  <si>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</si>
  <si>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</si>
  <si>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</si>
  <si>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</si>
  <si>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</si>
  <si>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</si>
  <si>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</si>
  <si>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</si>
  <si>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</si>
  <si>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</si>
  <si>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</si>
  <si>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</si>
  <si>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</si>
  <si>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</si>
  <si>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</si>
  <si>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</si>
  <si>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</si>
  <si>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</si>
  <si>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</si>
  <si>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</si>
  <si>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</si>
  <si>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</si>
  <si>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</si>
  <si>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</si>
  <si>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</si>
  <si>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</si>
  <si>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</si>
  <si>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</si>
  <si>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</si>
  <si>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</si>
  <si>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</si>
  <si>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</si>
  <si>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</si>
  <si>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</si>
  <si>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</si>
  <si>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</si>
  <si>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</si>
  <si>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</si>
  <si>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</si>
  <si>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</si>
  <si>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</si>
  <si>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</si>
  <si>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</si>
  <si>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</si>
  <si>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</si>
  <si>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</si>
  <si>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</si>
  <si>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</si>
  <si>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</si>
  <si>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</si>
  <si>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</si>
  <si>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</si>
  <si>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</si>
  <si>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</si>
  <si>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</si>
  <si>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</si>
  <si>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</si>
  <si>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</si>
  <si>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</si>
  <si>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</si>
  <si>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</si>
  <si>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</si>
  <si>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</si>
  <si>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</si>
  <si>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</si>
  <si>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</si>
  <si>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</si>
  <si>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</si>
  <si>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</si>
  <si>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</si>
  <si>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</si>
  <si>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</si>
  <si>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</si>
  <si>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</si>
  <si>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</si>
  <si>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</si>
  <si>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</si>
  <si>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</si>
  <si>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</si>
  <si>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</si>
  <si>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</si>
  <si>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</si>
  <si>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</si>
  <si>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</si>
  <si>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</si>
  <si>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</si>
  <si>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</si>
  <si>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</si>
  <si>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</si>
  <si>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</si>
  <si>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</si>
  <si>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</si>
  <si>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</si>
  <si>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</si>
  <si>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</si>
  <si>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</si>
  <si>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</si>
  <si>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</si>
  <si>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</si>
  <si>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</si>
  <si>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</si>
  <si>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</si>
  <si>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</si>
  <si>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</si>
  <si>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</si>
  <si>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</si>
  <si>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</si>
  <si>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</si>
  <si>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</si>
  <si>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</si>
  <si>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</si>
  <si>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</si>
  <si>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</si>
  <si>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</si>
  <si>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</si>
  <si>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</si>
  <si>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</si>
  <si>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</si>
  <si>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</si>
  <si>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</si>
  <si>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</si>
  <si>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</si>
  <si>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</si>
  <si>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</si>
  <si>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</si>
  <si>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</si>
  <si>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</si>
  <si>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</si>
  <si>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</si>
  <si>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</si>
  <si>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</si>
  <si>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</si>
  <si>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</si>
  <si>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</si>
  <si>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</si>
  <si>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</si>
  <si>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</si>
  <si>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</si>
  <si>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</si>
  <si>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</si>
  <si>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</si>
  <si>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</si>
  <si>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</si>
  <si>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</si>
  <si>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</si>
  <si>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</si>
  <si>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</si>
  <si>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</si>
  <si>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</si>
  <si>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</si>
  <si>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</si>
  <si>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</si>
  <si>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</si>
  <si>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</si>
  <si>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</si>
  <si>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</si>
  <si>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</si>
  <si>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</si>
  <si>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</si>
  <si>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</si>
  <si>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</si>
  <si>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</si>
  <si>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</si>
  <si>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</si>
  <si>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</si>
  <si>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</si>
  <si>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</si>
  <si>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</si>
  <si>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</si>
  <si>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</si>
  <si>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</si>
  <si>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</si>
  <si>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</si>
  <si>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</si>
  <si>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</si>
  <si>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</si>
  <si>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</si>
  <si>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</si>
  <si>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</si>
  <si>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</si>
  <si>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</si>
  <si>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</si>
  <si>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</si>
  <si>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</si>
  <si>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</si>
  <si>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</si>
  <si>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</si>
  <si>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</si>
  <si>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</si>
  <si>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</si>
  <si>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</si>
  <si>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</si>
  <si>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</si>
  <si>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</si>
  <si>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</si>
  <si>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</si>
  <si>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</si>
  <si>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</si>
  <si>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</si>
  <si>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</si>
  <si>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</si>
  <si>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</si>
  <si>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</si>
  <si>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</si>
  <si>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</si>
  <si>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</si>
  <si>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</si>
  <si>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</si>
  <si>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</si>
  <si>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</si>
  <si>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</si>
  <si>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</si>
  <si>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</si>
  <si>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</si>
  <si>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</si>
  <si>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</si>
  <si>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</si>
  <si>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</si>
  <si>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</si>
  <si>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</si>
  <si>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</si>
  <si>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</si>
  <si>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</si>
  <si>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</si>
  <si>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</si>
  <si>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</si>
  <si>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</si>
  <si>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</si>
  <si>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</si>
  <si>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</si>
  <si>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</si>
  <si>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</si>
  <si>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</si>
  <si>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</si>
  <si>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</si>
  <si>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</si>
  <si>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</si>
  <si>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</si>
  <si>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</si>
  <si>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</si>
  <si>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</si>
  <si>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</si>
  <si>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</si>
  <si>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</si>
  <si>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</si>
  <si>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</si>
  <si>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</si>
  <si>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</si>
  <si>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</si>
  <si>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</si>
  <si>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</si>
  <si>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</si>
  <si>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</si>
  <si>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</si>
  <si>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</si>
  <si>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</si>
  <si>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</si>
  <si>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</si>
  <si>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</si>
  <si>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</si>
  <si>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</si>
  <si>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</si>
  <si>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</si>
  <si>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</si>
  <si>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</si>
  <si>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</si>
  <si>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</si>
  <si>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</si>
  <si>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</si>
  <si>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</si>
  <si>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</si>
  <si>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</si>
  <si>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</si>
  <si>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</si>
  <si>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</si>
  <si>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</si>
  <si>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</si>
  <si>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</si>
  <si>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</si>
  <si>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</si>
  <si>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</si>
  <si>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</si>
  <si>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</si>
  <si>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</si>
  <si>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</si>
  <si>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</si>
  <si>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</si>
  <si>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</si>
  <si>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</si>
  <si>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</si>
  <si>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</si>
  <si>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</si>
  <si>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</si>
  <si>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</si>
  <si>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</si>
  <si>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</si>
  <si>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</si>
  <si>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</si>
  <si>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</si>
  <si>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</si>
  <si>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</si>
  <si>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</si>
  <si>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</si>
  <si>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</si>
  <si>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</si>
  <si>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</si>
  <si>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</si>
  <si>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</si>
  <si>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</si>
  <si>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</si>
  <si>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</si>
  <si>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</si>
  <si>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</si>
  <si>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</si>
  <si>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</si>
  <si>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</si>
  <si>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</si>
  <si>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</si>
  <si>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</si>
  <si>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</si>
  <si>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</si>
  <si>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</si>
  <si>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</si>
  <si>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</si>
  <si>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</si>
  <si>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</si>
  <si>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</si>
  <si>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</si>
  <si>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</si>
  <si>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</si>
  <si>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</si>
  <si>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</si>
  <si>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</si>
  <si>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</si>
  <si>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</si>
  <si>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</si>
  <si>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</si>
  <si>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</si>
  <si>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</si>
  <si>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</si>
  <si>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</si>
  <si>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</si>
  <si>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</si>
  <si>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</si>
  <si>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</si>
  <si>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</si>
  <si>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</si>
  <si>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</si>
  <si>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</si>
  <si>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</si>
  <si>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</si>
  <si>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</si>
  <si>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</si>
  <si>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</si>
  <si>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</si>
  <si>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</si>
  <si>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</si>
  <si>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</si>
  <si>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</si>
  <si>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</si>
  <si>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</si>
  <si>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</si>
  <si>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</si>
  <si>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</si>
  <si>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</si>
  <si>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</si>
  <si>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</si>
  <si>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</si>
  <si>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</si>
  <si>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</si>
  <si>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</si>
  <si>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</si>
  <si>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</si>
  <si>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</si>
  <si>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</si>
  <si>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</si>
  <si>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</si>
  <si>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</si>
  <si>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</si>
  <si>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</si>
  <si>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</si>
  <si>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</si>
  <si>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</si>
  <si>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</si>
  <si>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</si>
  <si>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</si>
  <si>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</si>
  <si>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</si>
  <si>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</si>
  <si>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</si>
  <si>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</si>
  <si>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</si>
  <si>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</si>
  <si>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</si>
  <si>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</si>
  <si>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</si>
  <si>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</si>
  <si>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</si>
  <si>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</si>
  <si>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</si>
  <si>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</si>
  <si>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</si>
  <si>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</si>
  <si>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</si>
  <si>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</si>
  <si>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</si>
  <si>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</si>
  <si>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</si>
  <si>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</si>
  <si>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</si>
  <si>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</si>
  <si>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</si>
  <si>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</si>
  <si>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</si>
  <si>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</si>
  <si>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</si>
  <si>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</si>
  <si>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</si>
  <si>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</si>
  <si>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</si>
  <si>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</si>
  <si>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</si>
  <si>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</si>
  <si>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</si>
  <si>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</si>
  <si>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</si>
  <si>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</si>
  <si>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</si>
  <si>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</si>
  <si>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</si>
  <si>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</si>
  <si>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</si>
  <si>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</si>
  <si>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</si>
  <si>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</si>
  <si>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</si>
  <si>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</si>
  <si>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</si>
  <si>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</si>
  <si>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</si>
  <si>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</si>
  <si>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</si>
  <si>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</si>
  <si>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</si>
  <si>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</si>
  <si>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</si>
  <si>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</si>
  <si>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</si>
  <si>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</si>
  <si>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</si>
  <si>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</si>
  <si>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</si>
  <si>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</si>
  <si>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</si>
  <si>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</si>
  <si>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</si>
  <si>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</si>
  <si>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</si>
  <si>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</si>
  <si>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</si>
  <si>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</si>
  <si>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</si>
  <si>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</si>
  <si>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</si>
  <si>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</si>
  <si>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</si>
  <si>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</si>
  <si>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</si>
  <si>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</si>
  <si>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</si>
  <si>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</si>
  <si>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</si>
  <si>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</si>
  <si>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</si>
  <si>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</si>
  <si>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</si>
  <si>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</si>
  <si>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</si>
  <si>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</si>
  <si>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</si>
  <si>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</si>
  <si>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</si>
  <si>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</si>
  <si>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</si>
  <si>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</si>
  <si>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</si>
  <si>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</si>
  <si>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</si>
  <si>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</si>
  <si>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</si>
  <si>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</si>
  <si>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</si>
  <si>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</si>
  <si>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</si>
  <si>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</si>
  <si>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</si>
  <si>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</si>
  <si>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</si>
  <si>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</si>
  <si>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</si>
  <si>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</si>
  <si>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</si>
  <si>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</si>
  <si>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</si>
  <si>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</si>
  <si>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</si>
  <si>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</si>
  <si>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</si>
  <si>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</si>
  <si>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</si>
  <si>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</si>
  <si>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</si>
  <si>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</si>
  <si>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</si>
  <si>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</si>
  <si>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</si>
  <si>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</si>
  <si>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</si>
  <si>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</si>
  <si>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</si>
  <si>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</si>
  <si>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</si>
  <si>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</si>
  <si>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</si>
  <si>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</si>
  <si>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</si>
  <si>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</si>
  <si>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</si>
  <si>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</si>
  <si>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</si>
  <si>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</si>
  <si>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</si>
  <si>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</si>
  <si>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</si>
  <si>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</si>
  <si>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</si>
  <si>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</si>
  <si>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</si>
  <si>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</si>
  <si>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</si>
  <si>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</si>
  <si>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</si>
  <si>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</si>
  <si>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</si>
  <si>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</si>
  <si>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</si>
  <si>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</si>
  <si>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</si>
  <si>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</si>
  <si>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</si>
  <si>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</si>
  <si>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</si>
  <si>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</si>
  <si>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</si>
  <si>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</si>
  <si>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</si>
  <si>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</si>
  <si>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</si>
  <si>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</si>
  <si>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</si>
  <si>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</si>
  <si>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</si>
  <si>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</si>
  <si>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</si>
  <si>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</si>
  <si>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</si>
  <si>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</si>
  <si>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</si>
  <si>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</si>
  <si>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</si>
  <si>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</si>
  <si>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</si>
  <si>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</si>
  <si>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</si>
  <si>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</si>
  <si>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</si>
  <si>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</si>
  <si>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</si>
  <si>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</si>
  <si>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</si>
  <si>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</si>
  <si>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</si>
  <si>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</si>
  <si>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</si>
  <si>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</si>
  <si>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</si>
  <si>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</si>
  <si>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</si>
  <si>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</si>
  <si>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</si>
  <si>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</si>
  <si>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</si>
  <si>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</si>
  <si>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</si>
  <si>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</si>
  <si>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</si>
  <si>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</si>
  <si>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</si>
  <si>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</si>
  <si>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</si>
  <si>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</si>
  <si>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</si>
  <si>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</si>
  <si>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</si>
  <si>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</si>
  <si>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</si>
  <si>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</si>
  <si>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</si>
  <si>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</si>
  <si>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</si>
  <si>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</si>
  <si>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</si>
  <si>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</si>
  <si>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</si>
  <si>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</si>
  <si>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</si>
  <si>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</si>
  <si>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</si>
  <si>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</si>
  <si>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</si>
  <si>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</si>
  <si>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</si>
  <si>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</si>
  <si>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</si>
  <si>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</si>
  <si>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</si>
  <si>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</si>
  <si>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</si>
  <si>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</si>
  <si>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</si>
  <si>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</si>
  <si>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</si>
  <si>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</si>
  <si>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</si>
  <si>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</si>
  <si>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</si>
  <si>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</si>
  <si>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</si>
  <si>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</si>
  <si>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</si>
  <si>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</si>
  <si>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</si>
  <si>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</si>
  <si>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</si>
  <si>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</si>
  <si>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</si>
  <si>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</si>
  <si>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</si>
  <si>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</si>
  <si>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</si>
  <si>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</si>
  <si>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</si>
  <si>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</si>
  <si>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</si>
  <si>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</si>
  <si>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</si>
  <si>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</si>
  <si>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</si>
  <si>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</si>
  <si>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</si>
  <si>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</si>
  <si>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</si>
  <si>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</si>
  <si>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</si>
  <si>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</si>
  <si>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</si>
  <si>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</si>
  <si>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</si>
  <si>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</si>
  <si>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</si>
  <si>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</si>
  <si>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</si>
  <si>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</si>
  <si>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</si>
  <si>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</si>
  <si>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</si>
  <si>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</si>
  <si>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</si>
  <si>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</si>
  <si>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</si>
  <si>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</si>
  <si>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</si>
  <si>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</si>
  <si>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</si>
  <si>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</si>
  <si>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</si>
  <si>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</si>
  <si>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</si>
  <si>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</si>
  <si>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</si>
  <si>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</si>
  <si>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</si>
  <si>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</si>
  <si>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</si>
  <si>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</si>
  <si>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</si>
  <si>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</si>
  <si>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</si>
  <si>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</si>
  <si>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</si>
  <si>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</si>
  <si>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</si>
  <si>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</si>
  <si>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</si>
  <si>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</si>
  <si>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</si>
  <si>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</si>
  <si>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</si>
  <si>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</si>
  <si>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</si>
  <si>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</si>
  <si>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</si>
  <si>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</si>
  <si>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</si>
  <si>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</si>
  <si>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</si>
  <si>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</si>
  <si>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</si>
  <si>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</si>
  <si>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</si>
  <si>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</si>
  <si>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</si>
  <si>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</si>
  <si>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</si>
  <si>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</si>
  <si>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</si>
  <si>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</si>
  <si>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</si>
  <si>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</si>
  <si>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</si>
  <si>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</si>
  <si>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</si>
  <si>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</si>
  <si>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</si>
  <si>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</si>
  <si>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</si>
  <si>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</si>
  <si>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</si>
  <si>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</si>
  <si>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</si>
  <si>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</si>
  <si>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</si>
  <si>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</si>
  <si>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</si>
  <si>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</si>
  <si>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</si>
  <si>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</si>
  <si>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</si>
  <si>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</si>
  <si>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</si>
  <si>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</si>
  <si>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</si>
  <si>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</si>
  <si>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</si>
  <si>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</si>
  <si>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</si>
  <si>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</si>
  <si>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</si>
  <si>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</si>
  <si>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</si>
  <si>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</si>
  <si>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</si>
  <si>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</si>
  <si>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</si>
  <si>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</si>
  <si>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</si>
  <si>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</si>
  <si>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</si>
  <si>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</si>
  <si>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</si>
  <si>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</si>
  <si>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</si>
  <si>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</si>
  <si>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</si>
  <si>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</si>
  <si>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</si>
  <si>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</si>
  <si>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</si>
  <si>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</si>
  <si>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</si>
  <si>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</si>
  <si>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</si>
  <si>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</si>
  <si>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</si>
  <si>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</si>
  <si>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</si>
  <si>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</si>
  <si>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</si>
  <si>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</si>
  <si>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</si>
  <si>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</si>
  <si>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</si>
  <si>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</si>
  <si>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</si>
  <si>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</si>
  <si>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</si>
  <si>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</si>
  <si>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</si>
  <si>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</si>
  <si>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</si>
  <si>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</si>
  <si>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</si>
  <si>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</si>
  <si>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</si>
  <si>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</si>
  <si>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</si>
  <si>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</si>
  <si>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</si>
  <si>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</si>
  <si>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</si>
  <si>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</si>
  <si>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</si>
  <si>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</si>
  <si>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</si>
  <si>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</si>
  <si>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</si>
  <si>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</si>
  <si>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</si>
  <si>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</si>
  <si>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</si>
  <si>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</si>
  <si>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</si>
  <si>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</si>
  <si>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</si>
  <si>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</si>
  <si>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</si>
  <si>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</si>
  <si>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</si>
  <si>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</si>
  <si>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</si>
  <si>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</si>
  <si>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</si>
  <si>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</si>
  <si>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</si>
  <si>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</si>
  <si>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</si>
  <si>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</si>
  <si>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</si>
  <si>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</si>
  <si>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</si>
  <si>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</si>
  <si>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</si>
  <si>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</si>
  <si>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</si>
  <si>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</si>
  <si>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</si>
  <si>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</si>
  <si>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</si>
  <si>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</si>
  <si>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</si>
  <si>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</si>
  <si>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</si>
  <si>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</si>
  <si>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</si>
  <si>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</si>
  <si>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</si>
  <si>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</si>
  <si>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</si>
  <si>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</si>
  <si>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</si>
  <si>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</si>
  <si>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</si>
  <si>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</si>
  <si>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</si>
  <si>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</si>
  <si>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</si>
  <si>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</si>
  <si>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</si>
  <si>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</si>
  <si>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</si>
  <si>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</si>
  <si>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</si>
  <si>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</si>
  <si>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</si>
  <si>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</si>
  <si>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</si>
  <si>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</si>
  <si>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</si>
  <si>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</si>
  <si>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</si>
  <si>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</si>
  <si>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</si>
  <si>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</si>
  <si>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</si>
  <si>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</si>
  <si>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</si>
  <si>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</si>
  <si>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</si>
  <si>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</si>
  <si>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</si>
  <si>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</si>
  <si>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</si>
  <si>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</si>
  <si>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</si>
  <si>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</si>
  <si>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</si>
  <si>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</si>
  <si>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</si>
  <si>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</si>
  <si>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</si>
  <si>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</si>
  <si>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</si>
  <si>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</si>
  <si>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</si>
  <si>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</si>
  <si>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</si>
  <si>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</si>
  <si>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</si>
  <si>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</si>
  <si>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</si>
  <si>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</si>
  <si>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</si>
  <si>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</si>
  <si>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</si>
  <si>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</si>
  <si>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</si>
  <si>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</si>
  <si>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</si>
  <si>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</si>
  <si>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</si>
  <si>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</si>
  <si>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</si>
  <si>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</si>
  <si>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</si>
  <si>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</si>
  <si>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</si>
  <si>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</si>
  <si>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</si>
  <si>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</si>
  <si>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</si>
  <si>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</si>
  <si>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</si>
  <si>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</si>
  <si>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</si>
  <si>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</si>
  <si>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</si>
  <si>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</si>
  <si>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</si>
  <si>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</si>
  <si>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</si>
  <si>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</si>
  <si>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</si>
  <si>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</si>
  <si>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</si>
  <si>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</si>
  <si>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</si>
  <si>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</si>
  <si>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</si>
  <si>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</si>
  <si>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</si>
  <si>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</si>
  <si>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</si>
  <si>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</si>
  <si>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</si>
  <si>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</si>
  <si>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</si>
  <si>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</si>
  <si>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</si>
  <si>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</si>
  <si>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</si>
  <si>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</si>
  <si>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</si>
  <si>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</si>
  <si>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</si>
  <si>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</si>
  <si>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</si>
  <si>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</si>
  <si>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</si>
  <si>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</si>
  <si>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</si>
  <si>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</si>
  <si>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</si>
  <si>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</si>
  <si>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</si>
  <si>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</si>
  <si>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</si>
  <si>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</si>
  <si>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</si>
  <si>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</si>
  <si>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</si>
  <si>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</si>
  <si>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</si>
  <si>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</si>
  <si>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</si>
  <si>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</si>
  <si>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</si>
  <si>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</si>
  <si>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</si>
  <si>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</si>
  <si>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</si>
  <si>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</si>
  <si>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</si>
  <si>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</si>
  <si>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</si>
  <si>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</si>
  <si>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</si>
  <si>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</si>
  <si>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</si>
  <si>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</si>
  <si>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</si>
  <si>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</si>
  <si>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</si>
  <si>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</si>
  <si>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</si>
  <si>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</si>
  <si>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</si>
  <si>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</si>
  <si>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</si>
  <si>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</si>
  <si>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</si>
  <si>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</si>
  <si>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</si>
  <si>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</si>
  <si>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</si>
  <si>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</si>
  <si>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</si>
  <si>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</si>
  <si>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</si>
  <si>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</si>
  <si>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</si>
  <si>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</si>
  <si>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</si>
  <si>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</si>
  <si>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</si>
  <si>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</si>
  <si>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</si>
  <si>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</si>
  <si>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</si>
  <si>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</si>
  <si>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</si>
  <si>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</si>
  <si>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</si>
  <si>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</si>
  <si>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</si>
  <si>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</si>
  <si>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</si>
  <si>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</si>
  <si>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</si>
  <si>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</si>
  <si>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</si>
  <si>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</si>
  <si>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</si>
  <si>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</si>
  <si>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</si>
  <si>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</si>
  <si>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</si>
  <si>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</si>
  <si>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</si>
  <si>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</si>
  <si>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</si>
  <si>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</si>
  <si>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</si>
  <si>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</si>
  <si>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</si>
  <si>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</si>
  <si>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</si>
  <si>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</si>
  <si>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</si>
  <si>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</si>
  <si>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</si>
  <si>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</si>
  <si>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</si>
  <si>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</si>
  <si>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</si>
  <si>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</si>
  <si>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</si>
  <si>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</si>
  <si>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</si>
  <si>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</si>
  <si>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</si>
  <si>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</si>
  <si>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</si>
  <si>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</si>
  <si>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</si>
  <si>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</si>
  <si>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</si>
  <si>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</si>
  <si>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</si>
  <si>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</si>
  <si>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</si>
  <si>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</si>
  <si>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</si>
  <si>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</si>
  <si>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</si>
  <si>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</si>
  <si>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</si>
  <si>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</si>
  <si>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</si>
  <si>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</si>
  <si>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</si>
  <si>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</si>
  <si>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</si>
  <si>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</si>
  <si>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</si>
  <si>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</si>
  <si>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</si>
  <si>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</si>
  <si>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</si>
  <si>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</si>
  <si>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</si>
  <si>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</si>
  <si>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</si>
  <si>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</si>
  <si>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</si>
  <si>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</si>
  <si>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</si>
  <si>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</si>
  <si>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</si>
  <si>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</si>
  <si>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</si>
  <si>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</si>
  <si>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</si>
  <si>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</si>
  <si>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</si>
  <si>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</si>
  <si>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</si>
  <si>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</si>
  <si>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</si>
  <si>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</si>
  <si>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</si>
  <si>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</si>
  <si>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</si>
  <si>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</si>
  <si>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</si>
  <si>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</si>
  <si>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</si>
  <si>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</si>
  <si>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</si>
  <si>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</si>
  <si>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</si>
  <si>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</si>
  <si>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</si>
  <si>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</si>
  <si>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</si>
  <si>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</si>
  <si>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</si>
  <si>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</si>
  <si>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</si>
  <si>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</si>
  <si>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</si>
  <si>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</si>
  <si>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</si>
  <si>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</si>
  <si>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</si>
  <si>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</si>
  <si>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</si>
  <si>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</si>
  <si>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</si>
  <si>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</si>
  <si>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</si>
  <si>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</si>
  <si>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</si>
  <si>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</si>
  <si>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</si>
  <si>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</si>
  <si>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</si>
  <si>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</si>
  <si>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</si>
  <si>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</si>
  <si>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</si>
  <si>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</si>
  <si>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</si>
  <si>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</si>
  <si>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</si>
  <si>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</si>
  <si>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</si>
  <si>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</si>
  <si>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</si>
  <si>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</si>
  <si>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</si>
  <si>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</si>
  <si>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</si>
  <si>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</si>
  <si>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</si>
  <si>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</si>
  <si>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</si>
  <si>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</si>
  <si>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</si>
  <si>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</si>
  <si>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</si>
  <si>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</si>
  <si>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</si>
  <si>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</si>
  <si>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</si>
  <si>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</si>
  <si>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</si>
  <si>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</si>
  <si>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</si>
  <si>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</si>
  <si>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</si>
  <si>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</si>
  <si>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</si>
  <si>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</si>
  <si>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</si>
  <si>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</si>
  <si>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</si>
  <si>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</si>
  <si>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</si>
  <si>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</si>
  <si>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</si>
  <si>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</si>
  <si>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</si>
  <si>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</si>
  <si>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</si>
  <si>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</si>
  <si>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</si>
  <si>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</si>
  <si>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</si>
  <si>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</si>
  <si>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</si>
  <si>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</si>
  <si>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</si>
  <si>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</si>
  <si>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</si>
  <si>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</si>
  <si>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</si>
  <si>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</si>
  <si>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</si>
  <si>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</si>
  <si>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</si>
  <si>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</si>
  <si>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</si>
  <si>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</si>
  <si>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</si>
  <si>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</si>
  <si>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</si>
  <si>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</si>
  <si>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</si>
  <si>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</si>
  <si>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</si>
  <si>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</si>
  <si>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</si>
  <si>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</si>
  <si>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</si>
  <si>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</si>
  <si>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</si>
  <si>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</si>
  <si>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</si>
  <si>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</si>
  <si>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</si>
  <si>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</si>
  <si>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</si>
  <si>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</si>
  <si>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</si>
  <si>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</si>
  <si>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</si>
  <si>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</si>
  <si>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</si>
  <si>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</si>
  <si>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</si>
  <si>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</si>
  <si>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</si>
  <si>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</si>
  <si>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</si>
  <si>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</si>
  <si>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</si>
  <si>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</si>
  <si>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</si>
  <si>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</si>
  <si>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</si>
  <si>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</si>
  <si>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</si>
  <si>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</si>
  <si>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</si>
  <si>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</si>
  <si>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</si>
  <si>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</si>
  <si>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</si>
  <si>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</si>
  <si>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</si>
  <si>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</si>
  <si>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</si>
  <si>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</si>
  <si>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</si>
  <si>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</si>
  <si>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</si>
  <si>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</si>
  <si>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</si>
  <si>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</si>
  <si>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</si>
  <si>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</si>
  <si>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</si>
  <si>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</si>
  <si>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</si>
  <si>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</si>
  <si>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</si>
  <si>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</si>
  <si>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</si>
  <si>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</si>
  <si>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</si>
  <si>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</si>
  <si>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</si>
  <si>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</si>
  <si>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</si>
  <si>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</si>
  <si>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</si>
  <si>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</si>
  <si>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</si>
  <si>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</si>
  <si>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</si>
  <si>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</si>
  <si>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</si>
  <si>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</si>
  <si>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</si>
  <si>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</si>
  <si>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</si>
  <si>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</si>
  <si>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</si>
  <si>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</si>
  <si>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</si>
  <si>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</si>
  <si>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</si>
  <si>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</si>
  <si>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</si>
  <si>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</si>
  <si>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</si>
  <si>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</si>
  <si>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</si>
  <si>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</si>
  <si>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</si>
  <si>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</si>
  <si>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</si>
  <si>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</si>
  <si>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</si>
  <si>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</si>
  <si>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</si>
  <si>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</si>
  <si>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</si>
  <si>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</si>
  <si>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</si>
  <si>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</si>
  <si>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</si>
  <si>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</si>
  <si>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</si>
  <si>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</si>
  <si>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</si>
  <si>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</si>
  <si>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</si>
  <si>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</si>
  <si>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</si>
  <si>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</si>
  <si>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</si>
  <si>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</si>
  <si>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</si>
  <si>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</si>
  <si>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</si>
  <si>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</si>
  <si>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</si>
  <si>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</si>
  <si>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</si>
  <si>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</si>
  <si>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</si>
  <si>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</si>
  <si>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</si>
  <si>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</si>
  <si>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</si>
  <si>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</si>
  <si>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</si>
  <si>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</si>
  <si>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</si>
  <si>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</si>
  <si>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</si>
  <si>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</si>
  <si>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</si>
  <si>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</si>
  <si>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</si>
  <si>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</si>
  <si>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</si>
  <si>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</si>
  <si>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</si>
  <si>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</si>
  <si>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</si>
  <si>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</si>
  <si>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</si>
  <si>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</si>
  <si>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</si>
  <si>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</si>
  <si>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</si>
  <si>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</si>
  <si>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</si>
  <si>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</si>
  <si>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</si>
  <si>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</si>
  <si>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</si>
  <si>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</si>
  <si>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</si>
  <si>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</si>
  <si>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</si>
  <si>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</si>
  <si>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</si>
  <si>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</si>
  <si>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</si>
  <si>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</si>
  <si>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</si>
  <si>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</si>
  <si>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</si>
  <si>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</si>
  <si>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</si>
  <si>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</si>
  <si>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</si>
  <si>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</si>
  <si>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</si>
  <si>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</si>
  <si>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</si>
  <si>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</si>
  <si>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</si>
  <si>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</si>
  <si>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</si>
  <si>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</si>
  <si>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</si>
  <si>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</si>
  <si>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</si>
  <si>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</si>
  <si>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</si>
  <si>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</si>
  <si>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</si>
  <si>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</si>
  <si>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</si>
  <si>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</si>
  <si>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</si>
  <si>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</si>
  <si>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</si>
  <si>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</si>
  <si>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</si>
  <si>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</si>
  <si>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</si>
  <si>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</si>
  <si>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</si>
  <si>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</si>
  <si>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</si>
  <si>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</si>
  <si>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</si>
  <si>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</si>
  <si>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</si>
  <si>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</si>
  <si>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</si>
  <si>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</si>
  <si>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</si>
  <si>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</si>
  <si>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</si>
  <si>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</si>
  <si>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</si>
  <si>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</si>
  <si>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</si>
  <si>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</si>
  <si>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</si>
  <si>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</si>
  <si>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</si>
  <si>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</si>
  <si>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</si>
  <si>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</si>
  <si>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</si>
  <si>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</si>
  <si>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</si>
  <si>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</si>
  <si>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</si>
  <si>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</si>
  <si>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</si>
  <si>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</si>
  <si>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</si>
  <si>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</si>
  <si>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</si>
  <si>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</si>
  <si>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</si>
  <si>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</si>
  <si>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</si>
  <si>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</si>
  <si>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</si>
  <si>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</si>
  <si>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</si>
  <si>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</si>
  <si>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</si>
  <si>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</si>
  <si>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</si>
  <si>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</si>
  <si>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</si>
  <si>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</si>
  <si>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</si>
  <si>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</si>
  <si>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</si>
  <si>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</si>
  <si>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</si>
  <si>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</si>
  <si>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</si>
  <si>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</si>
  <si>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</si>
  <si>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</si>
  <si>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</si>
  <si>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</si>
  <si>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</si>
  <si>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</si>
  <si>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</si>
  <si>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</si>
  <si>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</si>
  <si>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</si>
  <si>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</si>
  <si>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</si>
  <si>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</si>
  <si>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</si>
  <si>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</si>
  <si>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</si>
  <si>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</si>
  <si>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</si>
  <si>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</si>
  <si>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</si>
  <si>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</si>
  <si>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</si>
  <si>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</si>
  <si>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</si>
  <si>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</si>
  <si>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</si>
  <si>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</si>
  <si>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</si>
  <si>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</si>
  <si>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</si>
  <si>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</si>
  <si>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</si>
  <si>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</si>
  <si>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</si>
  <si>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</si>
  <si>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</si>
  <si>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</si>
  <si>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</si>
  <si>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</si>
  <si>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</si>
  <si>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</si>
  <si>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</si>
  <si>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</si>
  <si>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</si>
  <si>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</si>
  <si>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</si>
  <si>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</si>
  <si>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</si>
  <si>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</si>
  <si>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</si>
  <si>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</si>
  <si>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</si>
  <si>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</si>
  <si>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</si>
  <si>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</si>
  <si>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</si>
  <si>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</si>
  <si>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</si>
  <si>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</si>
  <si>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</si>
  <si>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</si>
  <si>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</si>
  <si>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</si>
  <si>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</si>
  <si>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</si>
  <si>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</si>
  <si>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</si>
  <si>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</si>
  <si>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</si>
  <si>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</si>
  <si>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</si>
  <si>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</si>
  <si>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</si>
  <si>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</si>
  <si>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</si>
  <si>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</si>
  <si>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</si>
  <si>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</si>
  <si>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</si>
  <si>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</si>
  <si>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</si>
  <si>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</si>
  <si>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</si>
  <si>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</si>
  <si>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</si>
  <si>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</si>
  <si>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</si>
  <si>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</si>
  <si>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</si>
  <si>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</si>
  <si>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</si>
  <si>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</si>
  <si>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</si>
  <si>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</si>
  <si>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</si>
  <si>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</si>
  <si>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</si>
  <si>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</si>
  <si>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</si>
  <si>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</si>
  <si>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</si>
  <si>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</si>
  <si>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</si>
  <si>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</si>
  <si>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</si>
  <si>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</si>
  <si>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</si>
  <si>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</si>
  <si>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</si>
  <si>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</si>
  <si>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</si>
  <si>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</si>
  <si>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</si>
  <si>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</si>
  <si>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</si>
  <si>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</si>
  <si>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</si>
  <si>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</si>
  <si>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</si>
  <si>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</si>
  <si>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</si>
  <si>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</si>
  <si>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</si>
  <si>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</si>
  <si>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</si>
  <si>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</si>
  <si>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</si>
  <si>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</si>
  <si>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</si>
  <si>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</si>
  <si>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</si>
  <si>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</si>
  <si>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</si>
  <si>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</si>
  <si>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</si>
  <si>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</si>
  <si>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</si>
  <si>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</si>
  <si>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</si>
  <si>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</si>
  <si>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</si>
  <si>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</si>
  <si>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</si>
  <si>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</si>
  <si>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</si>
  <si>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</si>
  <si>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</si>
  <si>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</si>
  <si>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</si>
  <si>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</si>
  <si>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</si>
  <si>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</si>
  <si>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</si>
  <si>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</si>
  <si>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</si>
  <si>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</si>
  <si>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</si>
  <si>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</si>
  <si>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</si>
  <si>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</si>
  <si>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</si>
  <si>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</si>
  <si>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</si>
  <si>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</si>
  <si>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</si>
  <si>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</si>
  <si>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</si>
  <si>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</si>
  <si>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</si>
  <si>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</si>
  <si>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</si>
  <si>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</si>
  <si>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</si>
  <si>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</si>
  <si>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</si>
  <si>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</si>
  <si>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</si>
  <si>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</si>
  <si>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</si>
  <si>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</si>
  <si>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</si>
  <si>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</si>
  <si>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</si>
  <si>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</si>
  <si>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</si>
  <si>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</si>
  <si>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</si>
  <si>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</si>
  <si>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</si>
  <si>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</si>
  <si>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</si>
  <si>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</si>
  <si>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</si>
  <si>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</si>
  <si>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</si>
  <si>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</si>
  <si>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</si>
  <si>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</si>
  <si>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</si>
  <si>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</si>
  <si>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</si>
  <si>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</si>
  <si>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</si>
  <si>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</si>
  <si>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</si>
  <si>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</si>
  <si>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</si>
  <si>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</si>
  <si>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</si>
  <si>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</si>
  <si>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</si>
  <si>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</si>
  <si>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</si>
  <si>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</si>
  <si>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</si>
  <si>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</si>
  <si>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</si>
  <si>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</si>
  <si>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</si>
  <si>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</si>
  <si>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</si>
  <si>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</si>
  <si>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</si>
  <si>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</si>
  <si>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</si>
  <si>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</si>
  <si>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</si>
  <si>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</si>
  <si>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</si>
  <si>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</si>
  <si>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</si>
  <si>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</si>
  <si>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</si>
  <si>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</si>
  <si>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</si>
  <si>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</si>
  <si>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</si>
  <si>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</si>
  <si>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</si>
  <si>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</si>
  <si>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</si>
  <si>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</si>
  <si>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</si>
  <si>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</si>
  <si>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</si>
  <si>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</si>
  <si>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</si>
  <si>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</si>
  <si>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</si>
  <si>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</si>
  <si>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</si>
  <si>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</si>
  <si>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</si>
  <si>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</si>
  <si>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</si>
  <si>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</si>
  <si>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</si>
  <si>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</si>
  <si>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</si>
  <si>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</si>
  <si>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</si>
  <si>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</si>
  <si>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</si>
  <si>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</si>
  <si>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</si>
  <si>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</si>
  <si>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</si>
  <si>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</si>
  <si>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</si>
  <si>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</si>
  <si>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</si>
  <si>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</si>
  <si>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</si>
  <si>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</si>
  <si>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</si>
  <si>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</si>
  <si>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</si>
  <si>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</si>
  <si>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</si>
  <si>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</si>
  <si>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</si>
  <si>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</si>
  <si>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</si>
  <si>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</si>
  <si>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</si>
  <si>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</si>
  <si>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</si>
  <si>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</si>
  <si>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</si>
  <si>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</si>
  <si>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</si>
  <si>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</si>
  <si>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</si>
  <si>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</si>
  <si>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</si>
  <si>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</si>
  <si>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</si>
  <si>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</si>
  <si>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</si>
  <si>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</si>
  <si>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</si>
  <si>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</si>
  <si>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</si>
  <si>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</si>
  <si>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</si>
  <si>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</si>
  <si>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</si>
  <si>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</si>
  <si>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</si>
  <si>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</si>
  <si>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</si>
  <si>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</si>
  <si>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</si>
  <si>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</si>
  <si>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</si>
  <si>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</si>
  <si>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</si>
  <si>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</si>
  <si>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</si>
  <si>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</si>
  <si>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</si>
  <si>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</si>
  <si>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</si>
  <si>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</si>
  <si>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</si>
  <si>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</si>
  <si>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</si>
  <si>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</si>
  <si>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</si>
  <si>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</si>
  <si>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</si>
  <si>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</si>
  <si>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</si>
  <si>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</si>
  <si>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</si>
  <si>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</si>
  <si>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</si>
  <si>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</si>
  <si>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</si>
  <si>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</si>
  <si>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</si>
  <si>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</si>
  <si>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</si>
  <si>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</si>
  <si>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</si>
  <si>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</si>
  <si>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</si>
  <si>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</si>
  <si>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</si>
  <si>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</si>
  <si>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</si>
  <si>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</si>
  <si>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</si>
  <si>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</si>
  <si>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</si>
  <si>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</si>
  <si>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</si>
  <si>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</si>
  <si>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</si>
  <si>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</si>
  <si>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</si>
  <si>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</si>
  <si>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</si>
  <si>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</si>
  <si>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</si>
  <si>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</si>
  <si>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</si>
  <si>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</si>
  <si>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</si>
  <si>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</si>
  <si>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</si>
  <si>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</si>
  <si>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</si>
  <si>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</si>
  <si>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</si>
  <si>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</si>
  <si>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</si>
  <si>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</si>
  <si>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</si>
  <si>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</si>
  <si>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</si>
  <si>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</si>
  <si>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</si>
  <si>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</si>
  <si>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</si>
  <si>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</si>
  <si>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</si>
  <si>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</si>
  <si>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</si>
  <si>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</si>
  <si>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</si>
  <si>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</si>
  <si>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</si>
  <si>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</si>
  <si>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</si>
  <si>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</si>
  <si>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</si>
  <si>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</si>
  <si>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</si>
  <si>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</si>
  <si>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</si>
  <si>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</si>
  <si>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</si>
  <si>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</si>
  <si>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</si>
  <si>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</si>
  <si>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</si>
  <si>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</si>
  <si>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</si>
  <si>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</si>
  <si>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</si>
  <si>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</si>
  <si>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</si>
  <si>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</si>
  <si>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</si>
  <si>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</si>
  <si>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</si>
  <si>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</si>
  <si>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</si>
  <si>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</si>
  <si>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</si>
  <si>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</si>
  <si>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</si>
  <si>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</si>
  <si>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</si>
  <si>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</si>
  <si>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</si>
  <si>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</si>
  <si>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</si>
  <si>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</si>
  <si>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</si>
  <si>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</si>
  <si>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</si>
  <si>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</si>
  <si>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</si>
  <si>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</si>
  <si>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</si>
  <si>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</si>
  <si>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</si>
  <si>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</si>
  <si>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</si>
  <si>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</si>
  <si>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</si>
  <si>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</si>
  <si>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</si>
  <si>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</si>
  <si>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</si>
  <si>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</si>
  <si>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</si>
  <si>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</si>
  <si>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</si>
  <si>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</si>
  <si>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</si>
  <si>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</si>
  <si>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</si>
  <si>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</si>
  <si>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</si>
  <si>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</si>
  <si>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</si>
  <si>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</si>
  <si>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</si>
  <si>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</si>
  <si>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</si>
  <si>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</si>
  <si>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</si>
  <si>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</si>
  <si>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</si>
  <si>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</si>
  <si>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</si>
  <si>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</si>
  <si>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</si>
  <si>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</si>
  <si>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</si>
  <si>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</si>
  <si>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</si>
  <si>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</si>
  <si>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</si>
  <si>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</si>
  <si>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</si>
  <si>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</si>
  <si>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</si>
  <si>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</si>
  <si>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</si>
  <si>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</si>
  <si>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</si>
  <si>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</si>
  <si>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</si>
  <si>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</si>
  <si>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</si>
  <si>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</si>
  <si>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</si>
  <si>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</si>
  <si>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</si>
  <si>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</si>
  <si>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</si>
  <si>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</si>
  <si>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</si>
  <si>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</si>
  <si>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</si>
  <si>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</si>
  <si>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</si>
  <si>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</si>
  <si>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</si>
  <si>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</si>
  <si>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</si>
  <si>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</si>
  <si>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</si>
  <si>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</si>
  <si>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</si>
  <si>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</si>
  <si>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</si>
  <si>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</si>
  <si>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</si>
  <si>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</si>
  <si>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</si>
  <si>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</si>
  <si>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</si>
  <si>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</si>
  <si>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</si>
  <si>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</si>
  <si>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</si>
  <si>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</si>
  <si>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</si>
  <si>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</si>
  <si>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</si>
  <si>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</si>
  <si>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</si>
  <si>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</si>
  <si>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</si>
  <si>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</si>
  <si>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</si>
  <si>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</si>
  <si>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</si>
  <si>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</si>
  <si>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</si>
  <si>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</si>
  <si>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</si>
  <si>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</si>
  <si>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</si>
  <si>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</si>
  <si>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</si>
  <si>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</si>
  <si>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</si>
  <si>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</si>
  <si>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</si>
  <si>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</si>
  <si>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</si>
  <si>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</si>
  <si>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</si>
  <si>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</si>
  <si>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</si>
  <si>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</si>
  <si>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</si>
  <si>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</si>
  <si>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</si>
  <si>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</si>
  <si>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</si>
  <si>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</si>
  <si>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</si>
  <si>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</si>
  <si>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</si>
  <si>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</si>
  <si>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</si>
  <si>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</si>
  <si>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</si>
  <si>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</si>
  <si>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</si>
  <si>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</si>
  <si>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</si>
  <si>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</si>
  <si>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</si>
  <si>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</si>
  <si>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</si>
  <si>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</si>
  <si>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</si>
  <si>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</si>
  <si>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</si>
  <si>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</si>
  <si>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</si>
  <si>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</si>
  <si>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</si>
  <si>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</si>
  <si>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</si>
  <si>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</si>
  <si>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</si>
  <si>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</si>
  <si>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</si>
  <si>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</si>
  <si>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</si>
  <si>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</si>
  <si>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</si>
  <si>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</si>
  <si>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</si>
  <si>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</si>
  <si>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</si>
  <si>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</si>
  <si>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</si>
  <si>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</si>
  <si>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</si>
  <si>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</si>
  <si>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</si>
  <si>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</si>
  <si>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</si>
  <si>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</si>
  <si>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</si>
  <si>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</si>
  <si>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</si>
  <si>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</si>
  <si>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</si>
  <si>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</si>
  <si>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</si>
  <si>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</si>
  <si>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</si>
  <si>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</si>
  <si>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</si>
  <si>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</si>
  <si>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</si>
  <si>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</si>
  <si>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</si>
  <si>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</si>
  <si>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</si>
  <si>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</si>
  <si>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</si>
  <si>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</si>
  <si>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</si>
  <si>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</si>
  <si>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</si>
  <si>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</si>
  <si>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</si>
  <si>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</si>
  <si>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</si>
  <si>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</si>
  <si>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</si>
  <si>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</si>
  <si>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</si>
  <si>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</si>
  <si>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</si>
  <si>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</si>
  <si>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</si>
  <si>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</si>
  <si>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</si>
  <si>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</si>
  <si>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</si>
  <si>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</si>
  <si>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</si>
  <si>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</si>
  <si>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</si>
  <si>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</si>
  <si>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</si>
  <si>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</si>
  <si>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</si>
  <si>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</si>
  <si>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</si>
  <si>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</si>
  <si>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</si>
  <si>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</si>
  <si>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</si>
  <si>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</si>
  <si>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</si>
  <si>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</si>
  <si>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</si>
  <si>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</si>
  <si>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</si>
  <si>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</si>
  <si>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</si>
  <si>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</si>
  <si>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</si>
  <si>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</si>
  <si>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</si>
  <si>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</si>
  <si>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</si>
  <si>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</si>
  <si>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</si>
  <si>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</si>
  <si>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</si>
  <si>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</si>
  <si>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</si>
  <si>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</si>
  <si>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</si>
  <si>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</si>
  <si>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</si>
  <si>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</si>
  <si>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</si>
  <si>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</si>
  <si>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</si>
  <si>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</si>
  <si>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</si>
  <si>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</si>
  <si>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</si>
  <si>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</si>
  <si>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</si>
  <si>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</si>
  <si>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</si>
  <si>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</si>
  <si>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</si>
  <si>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</si>
  <si>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</si>
  <si>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</si>
  <si>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</si>
  <si>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</si>
  <si>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</si>
  <si>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</si>
  <si>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</si>
  <si>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</si>
  <si>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</si>
  <si>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</si>
  <si>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</si>
  <si>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</si>
  <si>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</si>
  <si>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</si>
  <si>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</si>
  <si>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</si>
  <si>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</si>
  <si>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</si>
  <si>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</si>
  <si>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</si>
  <si>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</si>
  <si>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</si>
  <si>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</si>
  <si>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</si>
  <si>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</si>
  <si>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</si>
  <si>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</si>
  <si>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</si>
  <si>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</si>
  <si>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</si>
  <si>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</si>
  <si>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</si>
  <si>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</si>
  <si>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</si>
  <si>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</si>
  <si>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</si>
  <si>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</si>
  <si>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</si>
  <si>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</si>
  <si>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</si>
  <si>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</si>
  <si>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</si>
  <si>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</si>
  <si>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</si>
  <si>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</si>
  <si>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</si>
  <si>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</si>
  <si>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</si>
  <si>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</si>
  <si>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</si>
  <si>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</si>
  <si>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</si>
  <si>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</si>
  <si>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</si>
  <si>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</si>
  <si>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</si>
  <si>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</si>
  <si>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</si>
  <si>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</si>
  <si>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</si>
  <si>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</si>
  <si>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</si>
  <si>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</si>
  <si>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</si>
  <si>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</si>
  <si>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</si>
  <si>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</si>
  <si>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</si>
  <si>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</si>
  <si>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</si>
  <si>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</si>
  <si>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</si>
  <si>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</si>
  <si>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</si>
  <si>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</si>
  <si>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</si>
  <si>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</si>
  <si>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</si>
  <si>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</si>
  <si>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</si>
  <si>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</si>
  <si>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</si>
  <si>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</si>
  <si>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</si>
  <si>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</si>
  <si>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</si>
  <si>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</si>
  <si>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</si>
  <si>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</si>
  <si>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</si>
  <si>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</si>
  <si>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</si>
  <si>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</si>
  <si>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</si>
  <si>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</si>
  <si>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</si>
  <si>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</si>
  <si>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</si>
  <si>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</si>
  <si>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</si>
  <si>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</si>
  <si>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</si>
  <si>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</si>
  <si>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</si>
  <si>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</si>
  <si>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</si>
  <si>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</si>
  <si>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</si>
  <si>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</si>
  <si>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</si>
  <si>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</si>
  <si>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</si>
  <si>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</si>
  <si>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</si>
  <si>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</si>
  <si>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</si>
  <si>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</si>
  <si>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</si>
  <si>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</si>
  <si>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</si>
  <si>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</si>
  <si>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</si>
  <si>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</si>
  <si>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</si>
  <si>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</si>
  <si>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</si>
  <si>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</si>
  <si>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</si>
  <si>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</si>
  <si>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</si>
  <si>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</si>
  <si>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</si>
  <si>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</si>
  <si>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</si>
  <si>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</si>
  <si>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</si>
  <si>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</si>
  <si>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</si>
  <si>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</si>
  <si>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</si>
  <si>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</si>
  <si>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</si>
  <si>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</si>
  <si>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</si>
  <si>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</si>
  <si>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</si>
  <si>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</si>
  <si>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</si>
  <si>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</si>
  <si>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</si>
  <si>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</si>
  <si>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</si>
  <si>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</si>
  <si>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</si>
  <si>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</si>
  <si>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</si>
  <si>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</si>
  <si>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</si>
  <si>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</si>
  <si>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</si>
  <si>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</si>
  <si>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</si>
  <si>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</si>
  <si>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</si>
  <si>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</si>
  <si>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</si>
  <si>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</si>
  <si>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</si>
  <si>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</si>
  <si>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</si>
  <si>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</si>
  <si>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</si>
  <si>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</si>
  <si>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</si>
  <si>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</si>
  <si>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</si>
  <si>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</si>
  <si>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</si>
  <si>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</si>
  <si>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</si>
  <si>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</si>
  <si>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</si>
  <si>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</si>
  <si>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</si>
  <si>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</si>
  <si>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</si>
  <si>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</si>
  <si>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</si>
  <si>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</si>
  <si>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</si>
  <si>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</si>
  <si>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</si>
  <si>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</si>
  <si>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</si>
  <si>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</si>
  <si>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</si>
  <si>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</si>
  <si>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</si>
  <si>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</si>
  <si>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</si>
  <si>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</si>
  <si>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</si>
  <si>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</si>
  <si>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</si>
  <si>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</si>
  <si>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</si>
  <si>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</si>
  <si>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</si>
  <si>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</si>
  <si>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</si>
  <si>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</si>
  <si>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</si>
  <si>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</si>
  <si>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</si>
  <si>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</si>
  <si>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</si>
  <si>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</si>
  <si>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</si>
  <si>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</si>
  <si>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</si>
  <si>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</si>
  <si>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</si>
  <si>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</si>
  <si>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</si>
  <si>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</si>
  <si>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</si>
  <si>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</si>
  <si>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</si>
  <si>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</si>
  <si>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</si>
  <si>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</si>
  <si>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</si>
  <si>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</si>
  <si>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</si>
  <si>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</si>
  <si>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</si>
  <si>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</si>
  <si>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</si>
  <si>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</si>
  <si>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</si>
  <si>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</si>
  <si>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</si>
  <si>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</si>
  <si>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</si>
  <si>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</si>
  <si>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</si>
  <si>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</si>
  <si>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</si>
  <si>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</si>
  <si>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</si>
  <si>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</si>
  <si>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</si>
  <si>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</si>
  <si>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</si>
  <si>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</si>
  <si>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</si>
  <si>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</si>
  <si>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</si>
  <si>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</si>
  <si>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</si>
  <si>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</si>
  <si>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</si>
  <si>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</si>
  <si>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</si>
  <si>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</si>
  <si>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</si>
  <si>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</si>
  <si>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</si>
  <si>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</si>
  <si>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</si>
  <si>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</si>
  <si>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</si>
  <si>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</si>
  <si>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</si>
  <si>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</si>
  <si>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</si>
  <si>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</si>
  <si>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</si>
  <si>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</si>
  <si>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</si>
  <si>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</si>
  <si>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</si>
  <si>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</si>
  <si>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</si>
  <si>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</si>
  <si>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</si>
  <si>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</si>
  <si>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</si>
  <si>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</si>
  <si>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</si>
  <si>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</si>
  <si>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</si>
  <si>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</si>
  <si>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</si>
  <si>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</si>
  <si>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</si>
  <si>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</si>
  <si>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</si>
  <si>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</si>
  <si>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</si>
  <si>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</si>
  <si>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</si>
  <si>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</si>
  <si>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</si>
  <si>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</si>
  <si>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</si>
  <si>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</si>
  <si>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</si>
  <si>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</si>
  <si>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</si>
  <si>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</si>
  <si>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</si>
  <si>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</si>
  <si>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</si>
  <si>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</si>
  <si>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</si>
  <si>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</si>
  <si>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</si>
  <si>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</si>
  <si>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</si>
  <si>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</si>
  <si>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</si>
  <si>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</si>
  <si>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</si>
  <si>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</si>
  <si>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</si>
  <si>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</si>
  <si>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</si>
  <si>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</si>
  <si>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</si>
  <si>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</si>
  <si>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</si>
  <si>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</si>
  <si>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</si>
  <si>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</si>
  <si>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</si>
  <si>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</si>
  <si>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</si>
  <si>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</si>
  <si>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</si>
  <si>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</si>
  <si>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</si>
  <si>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</si>
  <si>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</si>
  <si>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</si>
  <si>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</si>
  <si>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</si>
  <si>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</si>
  <si>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</si>
  <si>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</si>
  <si>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</si>
  <si>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</si>
  <si>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</si>
  <si>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</si>
  <si>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</si>
  <si>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</si>
  <si>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</si>
  <si>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</si>
  <si>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</si>
  <si>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</si>
  <si>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</si>
  <si>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</si>
  <si>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</si>
  <si>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</si>
  <si>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</si>
  <si>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</si>
  <si>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</si>
  <si>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</si>
  <si>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</si>
  <si>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</si>
  <si>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</si>
  <si>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</si>
  <si>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</si>
  <si>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</si>
  <si>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</si>
  <si>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</si>
  <si>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</si>
  <si>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</si>
  <si>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</si>
  <si>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</si>
  <si>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</si>
  <si>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</si>
  <si>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</si>
  <si>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</si>
  <si>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</si>
  <si>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</si>
  <si>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</si>
  <si>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</si>
  <si>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</si>
  <si>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</si>
  <si>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</si>
  <si>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</si>
  <si>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</si>
  <si>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</si>
  <si>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</si>
  <si>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</si>
  <si>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</si>
  <si>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</si>
  <si>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</si>
  <si>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</si>
  <si>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</si>
  <si>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</si>
  <si>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</si>
  <si>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</si>
  <si>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</si>
  <si>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</si>
  <si>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</si>
  <si>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</si>
  <si>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</si>
  <si>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</si>
  <si>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</si>
  <si>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</si>
  <si>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</si>
  <si>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</si>
  <si>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</si>
  <si>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</si>
  <si>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</si>
  <si>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</si>
  <si>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</si>
  <si>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</si>
  <si>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</si>
  <si>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</si>
  <si>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</si>
  <si>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</si>
  <si>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</si>
  <si>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</si>
  <si>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</si>
  <si>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</si>
  <si>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</si>
  <si>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</si>
  <si>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</si>
  <si>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</si>
  <si>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</si>
  <si>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</si>
  <si>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</si>
  <si>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</si>
  <si>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</si>
  <si>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</si>
  <si>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</si>
  <si>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</si>
  <si>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</si>
  <si>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</si>
  <si>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</si>
  <si>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</si>
  <si>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</si>
  <si>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</si>
  <si>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</si>
  <si>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</si>
  <si>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</si>
  <si>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</si>
  <si>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</si>
  <si>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</si>
  <si>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</si>
  <si>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</si>
  <si>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</si>
  <si>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</si>
  <si>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</si>
  <si>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</si>
  <si>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</si>
  <si>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</si>
  <si>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</si>
  <si>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</si>
  <si>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</si>
  <si>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</si>
  <si>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</si>
  <si>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</si>
  <si>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</si>
  <si>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</si>
  <si>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</si>
  <si>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</si>
  <si>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</si>
  <si>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</si>
  <si>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</si>
  <si>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</si>
  <si>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</si>
  <si>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</si>
  <si>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</si>
  <si>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</si>
  <si>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</si>
  <si>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</si>
  <si>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</si>
  <si>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</si>
  <si>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</si>
  <si>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</si>
  <si>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</si>
  <si>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</si>
  <si>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</si>
  <si>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</si>
  <si>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</si>
  <si>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</si>
  <si>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</si>
  <si>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</si>
  <si>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</si>
  <si>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</si>
  <si>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</si>
  <si>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</si>
  <si>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</si>
  <si>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</si>
  <si>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</si>
  <si>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</si>
  <si>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</si>
  <si>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</si>
  <si>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</si>
  <si>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</si>
  <si>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</si>
  <si>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</si>
  <si>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</si>
  <si>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</si>
  <si>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</si>
  <si>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</si>
  <si>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</si>
  <si>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</si>
  <si>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</si>
  <si>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</si>
  <si>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</si>
  <si>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</si>
  <si>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</si>
  <si>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</si>
  <si>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</si>
  <si>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</si>
  <si>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</si>
  <si>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</si>
  <si>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</si>
  <si>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</si>
  <si>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</si>
  <si>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</si>
  <si>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</si>
  <si>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</si>
  <si>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</si>
  <si>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</si>
  <si>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</si>
  <si>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</si>
  <si>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</si>
  <si>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</si>
  <si>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</si>
  <si>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</si>
  <si>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</si>
  <si>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</si>
  <si>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</si>
  <si>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</si>
  <si>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</si>
  <si>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</si>
  <si>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</si>
  <si>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</si>
  <si>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</si>
  <si>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</si>
  <si>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</si>
  <si>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</si>
  <si>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</si>
  <si>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</si>
  <si>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</si>
  <si>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</si>
  <si>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</si>
  <si>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</si>
  <si>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</si>
  <si>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</si>
  <si>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</si>
  <si>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</si>
  <si>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</si>
  <si>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</si>
  <si>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</si>
  <si>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</si>
  <si>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</si>
  <si>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</si>
  <si>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</si>
  <si>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</si>
  <si>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</si>
  <si>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</si>
  <si>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</si>
  <si>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</si>
  <si>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</si>
  <si>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</si>
  <si>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</si>
  <si>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</si>
  <si>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</si>
  <si>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</si>
  <si>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</si>
  <si>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</si>
  <si>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</si>
  <si>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</si>
  <si>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</si>
  <si>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</si>
  <si>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</si>
  <si>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</si>
  <si>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</si>
  <si>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</si>
  <si>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</si>
  <si>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</si>
  <si>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</si>
  <si>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</si>
  <si>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</si>
  <si>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</si>
  <si>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</si>
  <si>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</si>
  <si>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</si>
  <si>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</si>
  <si>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</si>
  <si>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</si>
  <si>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</si>
  <si>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</si>
  <si>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</si>
  <si>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</si>
  <si>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</si>
  <si>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</si>
  <si>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</si>
  <si>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</si>
  <si>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</si>
  <si>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</si>
  <si>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</si>
  <si>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</si>
  <si>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</si>
  <si>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</si>
  <si>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</si>
  <si>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</si>
  <si>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</si>
  <si>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</si>
  <si>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</si>
  <si>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</si>
  <si>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</si>
  <si>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</si>
  <si>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</si>
  <si>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</si>
  <si>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</si>
  <si>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</si>
  <si>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</si>
  <si>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</si>
  <si>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</si>
  <si>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</si>
  <si>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</si>
  <si>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</si>
  <si>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</si>
  <si>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</si>
  <si>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</si>
  <si>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</si>
  <si>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</si>
  <si>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</si>
  <si>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</si>
  <si>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</si>
  <si>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</si>
  <si>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</si>
  <si>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</si>
  <si>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</si>
  <si>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</si>
  <si>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</si>
  <si>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</si>
  <si>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</si>
  <si>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</si>
  <si>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</si>
  <si>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</si>
  <si>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</si>
  <si>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</si>
  <si>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</si>
  <si>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</si>
  <si>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</si>
  <si>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</si>
  <si>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</si>
  <si>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</si>
  <si>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</si>
  <si>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</si>
  <si>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</si>
  <si>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</si>
  <si>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</si>
  <si>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</si>
  <si>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</si>
  <si>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</si>
  <si>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</si>
  <si>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</si>
  <si>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</si>
  <si>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</si>
  <si>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</si>
  <si>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</si>
  <si>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</si>
  <si>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</si>
  <si>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</si>
  <si>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</si>
  <si>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</si>
  <si>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</si>
  <si>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</si>
  <si>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</si>
  <si>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</si>
  <si>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</si>
  <si>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</si>
  <si>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</si>
  <si>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</si>
  <si>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</si>
  <si>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</si>
  <si>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</si>
  <si>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</si>
  <si>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</si>
  <si>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</si>
  <si>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</si>
  <si>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</si>
  <si>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</si>
  <si>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</si>
  <si>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</si>
  <si>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</si>
  <si>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</si>
  <si>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</si>
  <si>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</si>
  <si>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</si>
  <si>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</si>
  <si>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</si>
  <si>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</si>
  <si>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</si>
  <si>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</si>
  <si>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</si>
  <si>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</si>
  <si>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</si>
  <si>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</si>
  <si>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</si>
  <si>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</si>
  <si>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</si>
  <si>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</si>
  <si>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</si>
  <si>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</si>
  <si>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</si>
  <si>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</si>
  <si>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</si>
  <si>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</si>
  <si>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</si>
  <si>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</si>
  <si>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</si>
  <si>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</si>
  <si>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</si>
  <si>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</si>
  <si>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</si>
  <si>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</si>
  <si>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</si>
  <si>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</si>
  <si>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</si>
  <si>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</si>
  <si>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</si>
  <si>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</si>
  <si>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</si>
  <si>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</si>
  <si>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</si>
  <si>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</si>
  <si>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</si>
  <si>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</si>
  <si>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</si>
  <si>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</si>
  <si>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</si>
  <si>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</si>
  <si>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</si>
  <si>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</si>
  <si>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</si>
  <si>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</si>
  <si>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</si>
  <si>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</si>
  <si>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</si>
  <si>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</si>
  <si>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</si>
  <si>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Rogers Corporation</t>
  </si>
  <si>
    <t>Curamik ® Products</t>
  </si>
  <si>
    <t>Michal Werbecki</t>
  </si>
  <si>
    <t>Michal.Werbecki@rogerscorporation.com</t>
  </si>
  <si>
    <t>001-860-779-4765</t>
  </si>
  <si>
    <t>Lary Schmid</t>
  </si>
  <si>
    <t>Vics President, Global Opeartions and Supply Chain</t>
  </si>
  <si>
    <t>Larry.Schmid@rogerscorp.com</t>
  </si>
  <si>
    <t>001-480-917-6000</t>
  </si>
  <si>
    <t>100%</t>
  </si>
  <si>
    <t>http://www.rogerscorp.com/customer-support/index.aspx</t>
  </si>
  <si>
    <t>A. Greinerstraat</t>
  </si>
  <si>
    <t>Shared Operational Function Procurement</t>
  </si>
  <si>
    <t>sustainable.procurement@umicore.com</t>
  </si>
  <si>
    <t>none</t>
  </si>
  <si>
    <t>recycled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</si>
</sst>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2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17A3DE5-1A74-44B2-BE94-F24035F1BF9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88C2076-4569-4863-984D-673C2EE20CA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45082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488</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15804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Yes</v>
      </c>
    </row>
    <row r="101" spans="2:7" ht="15" hidden="1">
      <c r="B101" s="236" t="s">
        <v>2481</v>
      </c>
      <c r="D101" s="282" t="str">
        <f>IF(AND(OR($D$27="Yes",$D$27=""),OR($D$33="Yes",$D$33="")),"Unknown","")</f>
        <v/>
      </c>
      <c r="E101" s="282" t="str">
        <f>IF(AND(OR($D$26="Yes",$D$26=""),OR($D$32="Yes",$D$32="")),"None","")</f>
        <v/>
      </c>
      <c r="G101" s="282" t="str">
        <f>IF(OR($D$28="Yes",$D$28=""),"No","")</f>
        <v>No</v>
      </c>
    </row>
    <row r="102" spans="2:7" ht="15" hidden="1">
      <c r="B102" s="236" t="s">
        <v>2482</v>
      </c>
      <c r="D102" s="282" t="str">
        <f>IF(AND(OR($D$28="Yes",$D$28=""),OR($D$34="Yes",$D$34="")),"Yes","")</f>
        <v>Yes</v>
      </c>
      <c r="E102" s="282" t="str">
        <f>IF(AND(OR($D$27="Yes",$D$27=""),OR($D$33="Yes",$D$33="")),"100%","")</f>
        <v/>
      </c>
      <c r="G102" s="282" t="str">
        <f>IF(OR($D$29="Yes",$D$29=""),"Yes","")</f>
        <v/>
      </c>
    </row>
    <row r="103" spans="2:7" ht="15" hidden="1">
      <c r="B103" s="236" t="s">
        <v>2483</v>
      </c>
      <c r="D103" s="282" t="str">
        <f>IF(AND(OR($D$28="Yes",$D$28=""),OR($D$34="Yes",$D$34="")),"No","")</f>
        <v>No</v>
      </c>
      <c r="E103" s="282" t="str">
        <f>IF(AND(OR($D$27="Yes",$D$27=""),OR($D$33="Yes",$D$33="")),"Greater than 90%","")</f>
        <v/>
      </c>
      <c r="G103" s="282" t="str">
        <f>IF(OR($D$29="Yes",$D$29=""),"No","")</f>
        <v/>
      </c>
    </row>
    <row r="104" spans="2:7" ht="15" hidden="1">
      <c r="B104" s="236" t="s">
        <v>491</v>
      </c>
      <c r="D104" s="282" t="str">
        <f>IF(AND(OR($D$28="Yes",$D$28=""),OR($D$34="Yes",$D$34="")),"Unknown","")</f>
        <v>Unknown</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BD4673-4678-46A4-B1A8-B25B500622B1}"/>
    <hyperlink ref="D20" r:id="rId4" xr:uid="{C934A0AC-5362-4EC3-8169-13A52482242C}"/>
    <hyperlink ref="G77" r:id="rId5" xr:uid="{251F54CD-A3CD-4A2C-86A9-ED28ED4ABE0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1" sqref="C1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736</v>
      </c>
      <c r="B5" s="182" t="str">
        <f ca="1">IF(LEN(A5)=0,"",INDEX('Smelter Look-up'!$A:$A,MATCH($A5,'Smelter Look-up'!$E:$E,0)))</f>
        <v>Gold</v>
      </c>
      <c r="C5" s="186" t="str">
        <f ca="1">IF(LEN(A5)=0,"",INDEX('Smelter Look-up'!$C:$C,MATCH($A5,'Smelter Look-up'!$E:$E,0)))</f>
        <v>Umicore S.A. Business Unit Precious Metals Refining</v>
      </c>
      <c r="D5" s="230"/>
      <c r="E5" s="182" t="str">
        <f ca="1">IF(ISERROR($V5),"",OFFSET('Smelter Look-up'!$D$4,$V5-4,0)&amp;"")</f>
        <v>BELGIUM</v>
      </c>
      <c r="F5" s="182" t="str">
        <f ca="1">IF(ISERROR($V5),"",OFFSET('Smelter Look-up'!$E$4,$V5-4,0))</f>
        <v>CID001980</v>
      </c>
      <c r="G5" s="182" t="str">
        <f ca="1">IF(C5=$X$4,IF(ISERROR($V5),"Enter smelter details","RMI"),IF(ISERROR($V5),"",OFFSET('Smelter Look-up'!$F$4,$V5-4,0)))</f>
        <v>RMI</v>
      </c>
      <c r="H5" s="183" t="s">
        <v>15806</v>
      </c>
      <c r="I5" s="184" t="str">
        <f ca="1">IF(ISERROR($V5),"",OFFSET('Smelter Look-up'!$H$4,$V5-4,0))</f>
        <v>Hoboken</v>
      </c>
      <c r="J5" s="184" t="str">
        <f ca="1">IF(ISERROR($V5),"",OFFSET('Smelter Look-up'!$I$4,$V5-4,0))</f>
        <v>Antwerpen</v>
      </c>
      <c r="K5" s="224" t="s">
        <v>15807</v>
      </c>
      <c r="L5" s="224" t="s">
        <v>15808</v>
      </c>
      <c r="M5" s="224" t="s">
        <v>15809</v>
      </c>
      <c r="N5" s="224" t="s">
        <v>15810</v>
      </c>
      <c r="O5" s="224" t="s">
        <v>15810</v>
      </c>
      <c r="P5" s="185" t="s">
        <v>488</v>
      </c>
      <c r="Q5" s="225" t="s">
        <v>15809</v>
      </c>
      <c r="R5" s="182" t="str">
        <f ca="1">IF(ISERROR($V5),"",OFFSET('Smelter Look-up'!$C$4,$V5-4,0)&amp;"")</f>
        <v>Umicore S.A. Business Unit Precious Metals Refining</v>
      </c>
      <c r="S5" s="181" t="str">
        <f t="shared" ref="S5" ca="1" si="0">IF(B5="","",IF(ISERROR(MATCH($E5,CL,0)),"Unknown",INDIRECT("'C'!$A$"&amp;MATCH($E5,CL,0)+1)))</f>
        <v>BE</v>
      </c>
      <c r="T5" s="181" t="str">
        <f ca="1">IF(B5="","",IF(ISERROR(MATCH($J5,SorP!$B$1:$B$6279,0)),"",INDIRECT("'SorP'!$A$"&amp;MATCH($S5&amp;$J5,SorP!C:C,0))))</f>
        <v>BE-VAN</v>
      </c>
      <c r="U5" s="201"/>
      <c r="V5" s="226">
        <f ca="1">IF(C5="",NA(),IF(OR(C5="Smelter not listed",C5="Smelter not yet identified"),MATCH($B5&amp;$D5,'Smelter Look-up'!$J:$J,0),MATCH($B5&amp;$C5,'Smelter Look-up'!$J:$J,0)))</f>
        <v>293</v>
      </c>
      <c r="X5" s="227">
        <f t="shared" ref="X5" ca="1" si="1">IF(AND(C5="Smelter not listed",OR(LEN(D5)=0,LEN(E5)=0)),1,0)</f>
        <v>0</v>
      </c>
      <c r="AB5" s="228" t="str">
        <f t="shared" ref="AB5" ca="1" si="2">B5&amp;C5</f>
        <v>GoldUmicore S.A. Business Unit Precious Metals Refining</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9726A9A-C9F4-4F7D-A009-AC9E8C7CFCD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Rogers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Curamik ® Products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Michal Werbecki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Michal.Werbecki@rogerscorporation.com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001-860-779-4765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Lary Schmid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Larry.Schmid@rogerscorp.com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http://www.rogerscorp.com/customer-support/index.aspx</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Bill Miles</cp:lastModifiedBy>
  <cp:lastPrinted>2015-04-21T20:47:43Z</cp:lastPrinted>
  <dcterms:created xsi:type="dcterms:W3CDTF">2010-06-21T21:00:23Z</dcterms:created>
  <dcterms:modified xsi:type="dcterms:W3CDTF">2023-06-16T20:40:03Z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2023-06-05T11:32:54Z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693fc59d-312b-4c7c-82ff-22a33a6aeef7</vt:lpwstr>
  </property>
  <property fmtid="{D5CDD505-2E9C-101B-9397-08002B2CF9AE}" pid="11" name="MSIP_Label_8a7e2e99-2a28-4cf4-bfb1-634d871c9cae_ContentBits">
    <vt:lpwstr>0</vt:lpwstr>
  </property>
</Properties>
</file>